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8295" tabRatio="883" activeTab="1"/>
  </bookViews>
  <sheets>
    <sheet name="選手登録" sheetId="1" r:id="rId1"/>
    <sheet name="市総体駅伝" sheetId="2" r:id="rId2"/>
  </sheets>
  <definedNames>
    <definedName name="_xlfn.IFERROR" hidden="1">#NAME?</definedName>
    <definedName name="_xlfn.IFNA" hidden="1">#NAME?</definedName>
    <definedName name="_xlnm.Print_Area" localSheetId="1">'市総体駅伝'!$A$2:$M$45</definedName>
    <definedName name="_xlnm.Print_Area" localSheetId="0">'選手登録'!$C$2:$Q$185</definedName>
    <definedName name="県選個票">#REF!</definedName>
    <definedName name="市新人個票">#REF!</definedName>
    <definedName name="市選個票">#REF!</definedName>
    <definedName name="市総体個票">#REF!</definedName>
    <definedName name="市陸協">#REF!</definedName>
    <definedName name="女">'選手登録'!$F$104:$X$183</definedName>
    <definedName name="男">'選手登録'!$F$17:$X$96</definedName>
    <definedName name="通信個票">#REF!</definedName>
    <definedName name="登録">'選手登録'!$Z:$AK</definedName>
    <definedName name="年回">'選手登録'!$AM:$AU</definedName>
  </definedNames>
  <calcPr fullCalcOnLoad="1"/>
</workbook>
</file>

<file path=xl/sharedStrings.xml><?xml version="1.0" encoding="utf-8"?>
<sst xmlns="http://schemas.openxmlformats.org/spreadsheetml/2006/main" count="3081" uniqueCount="2128">
  <si>
    <t>学年</t>
  </si>
  <si>
    <t>男子</t>
  </si>
  <si>
    <t>女子</t>
  </si>
  <si>
    <t>学校長名</t>
  </si>
  <si>
    <t>印</t>
  </si>
  <si>
    <t>ﾌﾘｶﾞﾅ</t>
  </si>
  <si>
    <t>注意！　下の黄色の枠は削除しないように！！</t>
  </si>
  <si>
    <t>連番</t>
  </si>
  <si>
    <t>　陸上競技部選手登録　</t>
  </si>
  <si>
    <t>姓</t>
  </si>
  <si>
    <t>名</t>
  </si>
  <si>
    <t>学校番号</t>
  </si>
  <si>
    <t>申請月日</t>
  </si>
  <si>
    <t>月</t>
  </si>
  <si>
    <t>日</t>
  </si>
  <si>
    <t>郡市</t>
  </si>
  <si>
    <t>広島</t>
  </si>
  <si>
    <t>広島北</t>
  </si>
  <si>
    <t>731-0113</t>
  </si>
  <si>
    <t>082-874-6262</t>
  </si>
  <si>
    <t xml:space="preserve">男 子 </t>
  </si>
  <si>
    <t>1年間使用します。選手に確認して入力のミスがないようにして下さい。</t>
  </si>
  <si>
    <t>名　　　前</t>
  </si>
  <si>
    <t>所　　属</t>
  </si>
  <si>
    <t>ﾌﾘｶﾞﾅ（半角）</t>
  </si>
  <si>
    <t>校番</t>
  </si>
  <si>
    <t>学校名</t>
  </si>
  <si>
    <t>郡市</t>
  </si>
  <si>
    <t>総体</t>
  </si>
  <si>
    <t>郵便番号</t>
  </si>
  <si>
    <t>住　所</t>
  </si>
  <si>
    <t>電話番号</t>
  </si>
  <si>
    <t>FAX番号</t>
  </si>
  <si>
    <t>男女共通入力</t>
  </si>
  <si>
    <t>広島南</t>
  </si>
  <si>
    <t>ﾉﾎﾞﾘﾁｮｳ</t>
  </si>
  <si>
    <t>730-0014</t>
  </si>
  <si>
    <t>広島市中区上幟町6-29</t>
  </si>
  <si>
    <t>082-221-4421</t>
  </si>
  <si>
    <t>082-211-3471</t>
  </si>
  <si>
    <t>ﾖｼｼﾞﾏ</t>
  </si>
  <si>
    <t>730-0822</t>
  </si>
  <si>
    <t>広島市中区吉島東3-1-1</t>
  </si>
  <si>
    <t>082-241-3278</t>
  </si>
  <si>
    <t>082-248-1268</t>
  </si>
  <si>
    <t>ｺｸﾀｲｼﾞ</t>
  </si>
  <si>
    <t>730-0042</t>
  </si>
  <si>
    <t>広島市中区国泰寺1-1-41</t>
  </si>
  <si>
    <t>082-241-8108</t>
  </si>
  <si>
    <t>082-240-1379</t>
  </si>
  <si>
    <t>ｴﾊﾞ</t>
  </si>
  <si>
    <t>730-0831</t>
  </si>
  <si>
    <t>広島市中区江波西1-1-13</t>
  </si>
  <si>
    <t>082-232-1465</t>
  </si>
  <si>
    <t>082-232-3591</t>
  </si>
  <si>
    <t>ｼｭｳﾄﾞｳ</t>
  </si>
  <si>
    <t>730-0055</t>
  </si>
  <si>
    <t>広島市中区南千田西町8-1</t>
  </si>
  <si>
    <t>082-241-8291</t>
  </si>
  <si>
    <t>082-249-0870</t>
  </si>
  <si>
    <t>ﾔｽﾀﾞ</t>
  </si>
  <si>
    <t>730-0001</t>
  </si>
  <si>
    <t>広島市中区白島北町1-41</t>
  </si>
  <si>
    <t>082-221-3362</t>
  </si>
  <si>
    <t>082-228-9052</t>
  </si>
  <si>
    <t>ｼﾞｮｶﾞｸｲﾝ</t>
  </si>
  <si>
    <t>広島市中区上幟町11-32</t>
  </si>
  <si>
    <t>082-228-4131</t>
  </si>
  <si>
    <t>082-227-5376</t>
  </si>
  <si>
    <t>ﾋﾛｼﾏﾐﾅﾐﾄｸｼ</t>
  </si>
  <si>
    <t>広島市中区吉島東2-10-33</t>
  </si>
  <si>
    <t>082-244-0421</t>
  </si>
  <si>
    <t>082-244-0423</t>
  </si>
  <si>
    <t>広島東</t>
  </si>
  <si>
    <t>ﾇｸｼﾅ</t>
  </si>
  <si>
    <t>732-0033</t>
  </si>
  <si>
    <t>広島市東区温品8-5-1</t>
  </si>
  <si>
    <t>082-289-1890</t>
  </si>
  <si>
    <t>082-280-5499</t>
  </si>
  <si>
    <t>ﾍｻｶ</t>
  </si>
  <si>
    <t>732-0012</t>
  </si>
  <si>
    <t>広島市東区戸坂新町3-1-1</t>
  </si>
  <si>
    <t>082-229-1250</t>
  </si>
  <si>
    <t>082-229-8265</t>
  </si>
  <si>
    <t>ｳｼﾀ</t>
  </si>
  <si>
    <t>732-0068</t>
  </si>
  <si>
    <t>広島市東区牛田新町1-14-1</t>
  </si>
  <si>
    <t>082-221-9073</t>
  </si>
  <si>
    <t>082-211-3658</t>
  </si>
  <si>
    <t>継続</t>
  </si>
  <si>
    <t>ﾌﾀﾊﾞ</t>
  </si>
  <si>
    <t>732-0052</t>
  </si>
  <si>
    <t>広島市東区光町2-15-8</t>
  </si>
  <si>
    <t>082-262-0396</t>
  </si>
  <si>
    <t>082-262-3380</t>
  </si>
  <si>
    <t>新規</t>
  </si>
  <si>
    <t>ﾌｸｷ</t>
  </si>
  <si>
    <t>732-0031</t>
  </si>
  <si>
    <t>広島市東区馬木9-1-5</t>
  </si>
  <si>
    <t>082-899-2240</t>
  </si>
  <si>
    <t>082-899-3384</t>
  </si>
  <si>
    <t>ナンバー</t>
  </si>
  <si>
    <t>ﾜｾﾀﾞ</t>
  </si>
  <si>
    <t>732-0062</t>
  </si>
  <si>
    <t>広島市東区牛田早稲田4-15-1</t>
  </si>
  <si>
    <t>082-223-2933</t>
  </si>
  <si>
    <t>082-223-6449</t>
  </si>
  <si>
    <t>ﾋﾛｼﾏｼﾞｮｳﾎｸ</t>
  </si>
  <si>
    <t>732-0015</t>
  </si>
  <si>
    <t>広島市東区戸坂城山町1-3</t>
  </si>
  <si>
    <t>082-229-0111</t>
  </si>
  <si>
    <t>082-220-2366</t>
  </si>
  <si>
    <t>ﾋﾛｼﾏﾁｭｳｵｳﾄｸｼ</t>
  </si>
  <si>
    <t>732-0009</t>
  </si>
  <si>
    <t>広島市東区戸坂千足2-1-4</t>
  </si>
  <si>
    <t>082-229-4134</t>
  </si>
  <si>
    <t>082-229-4136</t>
  </si>
  <si>
    <t>ﾁｮｳｾﾝﾁｭｳｷｭｳ</t>
  </si>
  <si>
    <t>732-0048</t>
  </si>
  <si>
    <t>広島市東区山根町37-50</t>
  </si>
  <si>
    <t>082-261-0028</t>
  </si>
  <si>
    <t>082-261-0029</t>
  </si>
  <si>
    <t>ｵｵｽﾞ</t>
  </si>
  <si>
    <t>732-0802</t>
  </si>
  <si>
    <t>広島市南区大州5-10-4</t>
  </si>
  <si>
    <t>082-281-1574</t>
  </si>
  <si>
    <t>082-288-7074</t>
  </si>
  <si>
    <t>ﾀﾞﾝﾊﾞﾗ</t>
  </si>
  <si>
    <t>732-0813</t>
  </si>
  <si>
    <t>082-281-9171</t>
  </si>
  <si>
    <t>082-288-7141</t>
  </si>
  <si>
    <t>ﾐﾄﾞﾘﾏﾁ</t>
  </si>
  <si>
    <t>734-0005</t>
  </si>
  <si>
    <t>広島市南区翠4-15-1</t>
  </si>
  <si>
    <t>082-251-7448</t>
  </si>
  <si>
    <t>082-252-1408</t>
  </si>
  <si>
    <t>ﾆﾎ</t>
  </si>
  <si>
    <t>734-0026</t>
  </si>
  <si>
    <t>広島市南区仁保1-56-1</t>
  </si>
  <si>
    <t>082-281-1115</t>
  </si>
  <si>
    <t>082-581-2174</t>
  </si>
  <si>
    <t>ｸｽﾅ</t>
  </si>
  <si>
    <t>734-0032</t>
  </si>
  <si>
    <t>広島市南区楠那町4-1</t>
  </si>
  <si>
    <t>082-255-0415</t>
  </si>
  <si>
    <t>082-252-0443</t>
  </si>
  <si>
    <t>ｳｼﾞﾅ</t>
  </si>
  <si>
    <t>734-0003</t>
  </si>
  <si>
    <t>広島市南区宇品東5-1-51</t>
  </si>
  <si>
    <t>082-251-5368</t>
  </si>
  <si>
    <t>082-252-1680</t>
  </si>
  <si>
    <t>ﾆﾉｼﾏ</t>
  </si>
  <si>
    <t>734-0017</t>
  </si>
  <si>
    <t>広島市南区似島町字南風泊2250番地</t>
  </si>
  <si>
    <t>082-259-2003</t>
  </si>
  <si>
    <t>082-259-2183</t>
  </si>
  <si>
    <t>ﾆﾉｼﾏｶﾞｸｴﾝ</t>
  </si>
  <si>
    <t>広島市南区似島町長谷1487</t>
  </si>
  <si>
    <t>082-259-2311</t>
  </si>
  <si>
    <t>082-259-1858</t>
  </si>
  <si>
    <t>ﾋﾛﾀﾞｲﾌ</t>
  </si>
  <si>
    <t>広島市南区翠1-1-1</t>
  </si>
  <si>
    <t>082-251-0192</t>
  </si>
  <si>
    <t>082-252-0725</t>
  </si>
  <si>
    <t>ﾋﾛﾀﾞｲｼﾉﾉﾒ</t>
  </si>
  <si>
    <t>734-0022</t>
  </si>
  <si>
    <t>広島市南区東雲3-1-33</t>
  </si>
  <si>
    <t>082-890-5222</t>
  </si>
  <si>
    <t>082-890-5226</t>
  </si>
  <si>
    <t>734-0044</t>
  </si>
  <si>
    <t>広島市南区西霞町5-16</t>
  </si>
  <si>
    <t>082-251-4478</t>
  </si>
  <si>
    <t>082-251-5262</t>
  </si>
  <si>
    <t>広島西</t>
  </si>
  <si>
    <t>ﾅｶﾋﾛ</t>
  </si>
  <si>
    <t>733-0012</t>
  </si>
  <si>
    <t>082-232-2291</t>
  </si>
  <si>
    <t>082-231-7417</t>
  </si>
  <si>
    <t>ｶﾝｵﾝ</t>
  </si>
  <si>
    <t>733-0815</t>
  </si>
  <si>
    <t>広島市西区南観音3-4-6</t>
  </si>
  <si>
    <t>082-232-0458</t>
  </si>
  <si>
    <t>082-234-0496</t>
  </si>
  <si>
    <t>ｺｲ</t>
  </si>
  <si>
    <t>広島市西区己斐上3-35-1</t>
  </si>
  <si>
    <t>082-271-2260</t>
  </si>
  <si>
    <t>082-271-5499</t>
  </si>
  <si>
    <t>ｺｳｺﾞ</t>
  </si>
  <si>
    <t>733-0822</t>
  </si>
  <si>
    <t>広島市西区庚午中4-12-48</t>
  </si>
  <si>
    <t>082-271-0001</t>
  </si>
  <si>
    <t>082-271-9944</t>
  </si>
  <si>
    <t>ｲﾉｸﾁ</t>
  </si>
  <si>
    <t>733-0841</t>
  </si>
  <si>
    <t>広島市西区井口明神2-12-1</t>
  </si>
  <si>
    <t>082-277-5747</t>
  </si>
  <si>
    <t>082-279-8057</t>
  </si>
  <si>
    <t>ﾌﾙﾀ</t>
  </si>
  <si>
    <t>733-0874</t>
  </si>
  <si>
    <t>広島市西区古江西町27-1</t>
  </si>
  <si>
    <t>082-271-4661</t>
  </si>
  <si>
    <t>082-271-4976</t>
  </si>
  <si>
    <t>ｺｲｳｴ</t>
  </si>
  <si>
    <t>広島市西区己斐上6-452-4</t>
  </si>
  <si>
    <t>082-271-1137</t>
  </si>
  <si>
    <t>082-271-6433</t>
  </si>
  <si>
    <t>ｲﾉｸﾁﾀﾞｲ</t>
  </si>
  <si>
    <t>733-0844</t>
  </si>
  <si>
    <t>広島市西区井口台4-2-1</t>
  </si>
  <si>
    <t>082-279-9701</t>
  </si>
  <si>
    <t>082-279-9702</t>
  </si>
  <si>
    <t>ﾋﾛｼﾏｶﾞｸｲﾝ</t>
  </si>
  <si>
    <t>733-0875</t>
  </si>
  <si>
    <t>広島市西区古江上1-630</t>
  </si>
  <si>
    <t>082-271-0241</t>
  </si>
  <si>
    <t>082-271-6784</t>
  </si>
  <si>
    <t>ｿｳﾄｸ</t>
  </si>
  <si>
    <t>733-8511</t>
  </si>
  <si>
    <t>082-237-9331</t>
  </si>
  <si>
    <t>082-230-2897</t>
  </si>
  <si>
    <t>733-8622</t>
  </si>
  <si>
    <t>082-278-1101</t>
  </si>
  <si>
    <t>082-279-8383</t>
  </si>
  <si>
    <t>ﾉｰﾄﾙﾀﾞﾑｾｲｼﾝ</t>
  </si>
  <si>
    <t>733-0811</t>
  </si>
  <si>
    <t>広島市西区己斐東1-10-1</t>
  </si>
  <si>
    <t>082-271-1724</t>
  </si>
  <si>
    <t>082-272-2596</t>
  </si>
  <si>
    <t>ﾋﾛｼﾏｼﾞｮｳﾅﾝ</t>
  </si>
  <si>
    <t>731-0102</t>
  </si>
  <si>
    <t>広島市安佐南区川内6-8-1</t>
  </si>
  <si>
    <t>082-877-3209</t>
  </si>
  <si>
    <t>082-870-6309</t>
  </si>
  <si>
    <t>ｱｻ</t>
  </si>
  <si>
    <t>731-0124</t>
  </si>
  <si>
    <t>広島市安佐南区大町東4-1-6</t>
  </si>
  <si>
    <t>082-877-0111</t>
  </si>
  <si>
    <t>082-870-6355</t>
  </si>
  <si>
    <t>ﾔｽﾆｼ</t>
  </si>
  <si>
    <t>731-0142</t>
  </si>
  <si>
    <t>広島市安佐南区高取南3-27-1</t>
  </si>
  <si>
    <t>082-878-4441</t>
  </si>
  <si>
    <t>082-872-9691</t>
  </si>
  <si>
    <t>ｷﾞｵﾝ</t>
  </si>
  <si>
    <t>731-0138</t>
  </si>
  <si>
    <t>広島市安佐南区祇園5-39-1</t>
  </si>
  <si>
    <t>082-874-0055</t>
  </si>
  <si>
    <t>082-874-6405</t>
  </si>
  <si>
    <t>ｷﾞｵﾝﾋｶﾞｼ</t>
  </si>
  <si>
    <t>広島市安佐南区西原7-16-1</t>
  </si>
  <si>
    <t>082-874-4044</t>
  </si>
  <si>
    <t>ﾄﾔﾏ</t>
  </si>
  <si>
    <t>731-3271</t>
  </si>
  <si>
    <t>広島市安佐南区沼田町阿戸3725</t>
  </si>
  <si>
    <t>082-839-2014</t>
  </si>
  <si>
    <t>082-839-3308</t>
  </si>
  <si>
    <t>ﾄﾓ</t>
  </si>
  <si>
    <t>731-3161</t>
  </si>
  <si>
    <t>082-848-0017</t>
  </si>
  <si>
    <t>082-848-9544</t>
  </si>
  <si>
    <t>ｱｻﾐﾅﾐ</t>
  </si>
  <si>
    <t>731-0125</t>
  </si>
  <si>
    <t>広島市安佐南区大町西2-35-1</t>
  </si>
  <si>
    <t>082-879-9358</t>
  </si>
  <si>
    <t>082-870-1617</t>
  </si>
  <si>
    <t>ﾅｶﾞﾂｶ</t>
  </si>
  <si>
    <t>731-0136</t>
  </si>
  <si>
    <t>広島市安佐南区長束西1-26-2</t>
  </si>
  <si>
    <t>082-239-3883</t>
  </si>
  <si>
    <t>082-239-3518</t>
  </si>
  <si>
    <t>ﾀｶﾄﾘｷﾀ</t>
  </si>
  <si>
    <t>731-0144</t>
  </si>
  <si>
    <t>広島市安佐南区高取北3-19-1</t>
  </si>
  <si>
    <t>082-872-2071</t>
  </si>
  <si>
    <t>082-872-9702</t>
  </si>
  <si>
    <t>ｼﾞｮｳﾔﾏｷﾀ</t>
  </si>
  <si>
    <t>731-0101</t>
  </si>
  <si>
    <t>広島市安佐南区八木5-34-1</t>
  </si>
  <si>
    <t>082-873-5506</t>
  </si>
  <si>
    <t>082-873-5507</t>
  </si>
  <si>
    <t>ﾋｶﾞｼﾊﾗ</t>
  </si>
  <si>
    <t>731-0112</t>
  </si>
  <si>
    <t>広島市安佐南区東原3-8-1</t>
  </si>
  <si>
    <t>082-875-6181</t>
  </si>
  <si>
    <t>082-875-3992</t>
  </si>
  <si>
    <t>731-3167</t>
  </si>
  <si>
    <t>広島市安佐南区大塚西6-3-1</t>
  </si>
  <si>
    <t>082-849-1022</t>
  </si>
  <si>
    <t>082-849-1033</t>
  </si>
  <si>
    <t>ｴｰｱｲｼｨｰｼﾞｪｲ</t>
  </si>
  <si>
    <t>082-832-5037</t>
  </si>
  <si>
    <t>082-875-5364</t>
  </si>
  <si>
    <t>ｼﾗｷ</t>
  </si>
  <si>
    <t>739-1411</t>
  </si>
  <si>
    <t>広島市安佐北区白木町市川1428</t>
  </si>
  <si>
    <t>082-828-0525</t>
  </si>
  <si>
    <t>082-828-0501</t>
  </si>
  <si>
    <t>ｺｳﾖｳ</t>
  </si>
  <si>
    <t>739-1751</t>
  </si>
  <si>
    <t>広島市安佐北区深川6-22-6</t>
  </si>
  <si>
    <t>082-842-0022</t>
  </si>
  <si>
    <t>082-842-9727</t>
  </si>
  <si>
    <t>ｵﾁｱｲ</t>
  </si>
  <si>
    <t>739-1741</t>
  </si>
  <si>
    <t>広島市安佐北区真亀2-1-1</t>
  </si>
  <si>
    <t>082-842-6416</t>
  </si>
  <si>
    <t>082-842-9806</t>
  </si>
  <si>
    <t>ｶﾍﾞ</t>
  </si>
  <si>
    <t>731-0221</t>
  </si>
  <si>
    <t>広島市安佐北区可部7-2-1</t>
  </si>
  <si>
    <t>082-814-2224</t>
  </si>
  <si>
    <t>082-814-0914</t>
  </si>
  <si>
    <t>ｶﾒﾔﾏ</t>
  </si>
  <si>
    <t>731-0232</t>
  </si>
  <si>
    <t>広島市安佐北区亀山南3-28-1</t>
  </si>
  <si>
    <t>082-814-8834</t>
  </si>
  <si>
    <t>082-815-9634</t>
  </si>
  <si>
    <t>ｾｲﾜ</t>
  </si>
  <si>
    <t>731-1142</t>
  </si>
  <si>
    <t>広島市安佐北区安佐町大字飯室3737</t>
  </si>
  <si>
    <t>082-835-0006</t>
  </si>
  <si>
    <t>082-835-3049</t>
  </si>
  <si>
    <t>ﾋｳﾗ</t>
  </si>
  <si>
    <t>731-3361</t>
  </si>
  <si>
    <t>082-838-2011</t>
  </si>
  <si>
    <t>082-838-3893</t>
  </si>
  <si>
    <t>ｶﾒｻｷ</t>
  </si>
  <si>
    <t>739-1742</t>
  </si>
  <si>
    <t>広島市安佐北区亀崎4-1-1</t>
  </si>
  <si>
    <t>082-843-5792</t>
  </si>
  <si>
    <t>082-843-7992</t>
  </si>
  <si>
    <t>ﾐｲﾘ</t>
  </si>
  <si>
    <t>731-0212</t>
  </si>
  <si>
    <t>広島市安佐北区三入東1-7-1</t>
  </si>
  <si>
    <t>082-818-0301</t>
  </si>
  <si>
    <t>082-818-3951</t>
  </si>
  <si>
    <t>ｸﾁﾀ</t>
  </si>
  <si>
    <t>739-1733</t>
  </si>
  <si>
    <t>広島市安佐北区口田南9-13-1</t>
  </si>
  <si>
    <t>082-843-9511</t>
  </si>
  <si>
    <t>082-843-8536</t>
  </si>
  <si>
    <t>732-0212</t>
  </si>
  <si>
    <t>広島市安佐北区三入東1-14-1</t>
  </si>
  <si>
    <t>082-818-0600</t>
  </si>
  <si>
    <t>082-818-5140</t>
  </si>
  <si>
    <t>ｾﾉｶﾞﾜ</t>
  </si>
  <si>
    <t>739-0321</t>
  </si>
  <si>
    <t>広島市安芸区中野4-24-1</t>
  </si>
  <si>
    <t>082-893-1265</t>
  </si>
  <si>
    <t>082-893-1173</t>
  </si>
  <si>
    <t>ｱﾄ</t>
  </si>
  <si>
    <t>731-4231</t>
  </si>
  <si>
    <t>広島市安芸区阿戸町2847</t>
  </si>
  <si>
    <t>082-856-0414</t>
  </si>
  <si>
    <t>082-856-0395</t>
  </si>
  <si>
    <t>ﾌﾅｺｼ</t>
  </si>
  <si>
    <t>736-0081</t>
  </si>
  <si>
    <t>広島市安芸区船越6-44-1</t>
  </si>
  <si>
    <t>082-822-2835</t>
  </si>
  <si>
    <t>082-822-8309</t>
  </si>
  <si>
    <t>ﾔﾉ</t>
  </si>
  <si>
    <t>736-0083</t>
  </si>
  <si>
    <t>広島市安芸区矢野東2-16-1</t>
  </si>
  <si>
    <t>082-888-0042</t>
  </si>
  <si>
    <t>082-888-7542</t>
  </si>
  <si>
    <t>ｾﾉｶﾞﾜﾋｶﾞｼ</t>
  </si>
  <si>
    <t>広島市安芸区中野7-29-1</t>
  </si>
  <si>
    <t>082-894-1601</t>
  </si>
  <si>
    <t>082-894-3462</t>
  </si>
  <si>
    <t>ﾋﾛｼﾏｻﾝﾜ</t>
  </si>
  <si>
    <t>731-5106</t>
  </si>
  <si>
    <t>広島市佐伯区利松3-10-1</t>
  </si>
  <si>
    <t>082-928-5808</t>
  </si>
  <si>
    <t>082-928-4458</t>
  </si>
  <si>
    <t>731-5142</t>
  </si>
  <si>
    <t>広島市佐伯区坪井3-88</t>
  </si>
  <si>
    <t>082-921-3851</t>
  </si>
  <si>
    <t>082-921-9024</t>
  </si>
  <si>
    <t>ｻﾂｷｶﾞｵｶ</t>
  </si>
  <si>
    <t>731-5101</t>
  </si>
  <si>
    <t>広島市佐伯区五月が丘2-23-1</t>
  </si>
  <si>
    <t>082-941-0711</t>
  </si>
  <si>
    <t>082-941-4421</t>
  </si>
  <si>
    <t>ﾐｽｽﾞｶﾞｵｶ</t>
  </si>
  <si>
    <t>731-5112</t>
  </si>
  <si>
    <t>広島市佐伯区美鈴が丘南1-12-1</t>
  </si>
  <si>
    <t>082-928-2161</t>
  </si>
  <si>
    <t>082-928-4461</t>
  </si>
  <si>
    <t>ｲﾂｶｲﾁ</t>
  </si>
  <si>
    <t>731-5128</t>
  </si>
  <si>
    <t>広島市佐伯区五日市中央6-4-1</t>
  </si>
  <si>
    <t>082-921-0148</t>
  </si>
  <si>
    <t>082-921-0947</t>
  </si>
  <si>
    <t>ｲﾂｶｲﾁﾐﾅﾐ</t>
  </si>
  <si>
    <t>731-5135</t>
  </si>
  <si>
    <t>広島市佐伯区海老園4-2-21</t>
  </si>
  <si>
    <t>082-923-5601</t>
  </si>
  <si>
    <t>082-923-9828</t>
  </si>
  <si>
    <t>ｼﾞｮｳﾔﾏ</t>
  </si>
  <si>
    <t>731-5155</t>
  </si>
  <si>
    <t>広島市佐伯区城山2-17-1</t>
  </si>
  <si>
    <t>082-927-1780</t>
  </si>
  <si>
    <t>082-927-9244</t>
  </si>
  <si>
    <t>ﾕｷ</t>
  </si>
  <si>
    <t>738-0601</t>
  </si>
  <si>
    <t>0829-83-0547</t>
  </si>
  <si>
    <t>0829-83-0205</t>
  </si>
  <si>
    <t>ｻｺﾞﾀﾆ</t>
  </si>
  <si>
    <t>738-0513</t>
  </si>
  <si>
    <t>0829-86-0554</t>
  </si>
  <si>
    <t>0829-86-0524</t>
  </si>
  <si>
    <t>ﾋﾛｼﾏﾅｷﾞｻ</t>
  </si>
  <si>
    <t>731-5138</t>
  </si>
  <si>
    <t>082-921-2137</t>
  </si>
  <si>
    <t>082-924-3020</t>
  </si>
  <si>
    <t>大竹･廿日市</t>
  </si>
  <si>
    <t>ﾊﾂｶｲﾁ</t>
  </si>
  <si>
    <t>738-0004</t>
  </si>
  <si>
    <t>廿日市市桜尾3-9-1</t>
  </si>
  <si>
    <t>0829-32-3191</t>
  </si>
  <si>
    <t>0829-32-3319</t>
  </si>
  <si>
    <t>ﾅﾅｵ</t>
  </si>
  <si>
    <t>738-0025</t>
  </si>
  <si>
    <t>廿日市市平良2-2-34</t>
  </si>
  <si>
    <t>0829-32-8200</t>
  </si>
  <si>
    <t>0829-32-8285</t>
  </si>
  <si>
    <t>ｱｼﾞﾅﾀﾞｲ</t>
  </si>
  <si>
    <t>738-0052</t>
  </si>
  <si>
    <t>廿日市市阿品台東1-1</t>
  </si>
  <si>
    <t>0829-39-1516</t>
  </si>
  <si>
    <t>0829-39-1914</t>
  </si>
  <si>
    <t>ﾉｻｶ</t>
  </si>
  <si>
    <t>738-0043</t>
  </si>
  <si>
    <t>廿日市市地御前北1-3-1</t>
  </si>
  <si>
    <t>0829-38-2001</t>
  </si>
  <si>
    <t>0829-38-2569</t>
  </si>
  <si>
    <t>ｼｷｶﾞｵｶ</t>
  </si>
  <si>
    <t>738-0036</t>
  </si>
  <si>
    <t>廿日市市四季が丘2-1-1</t>
  </si>
  <si>
    <t>0829-38-3371</t>
  </si>
  <si>
    <t>0829-38-3394</t>
  </si>
  <si>
    <t>ｻｴｷ</t>
  </si>
  <si>
    <t>738-0222</t>
  </si>
  <si>
    <t>廿日市市津田69-1</t>
  </si>
  <si>
    <t>0829-72-1145</t>
  </si>
  <si>
    <t>0829-72-1146</t>
  </si>
  <si>
    <t>ﾊﾂｶｲﾁﾖｼﾜ</t>
  </si>
  <si>
    <t>738-0301</t>
  </si>
  <si>
    <t>0829-77-2010</t>
  </si>
  <si>
    <t>0829-77-2013</t>
  </si>
  <si>
    <t>ｵｵﾉ</t>
  </si>
  <si>
    <t>739-0441</t>
  </si>
  <si>
    <t>廿日市市大野原4-2-60</t>
  </si>
  <si>
    <t>0829-55-2015</t>
  </si>
  <si>
    <t>0829-54-0475</t>
  </si>
  <si>
    <t>ｵｵﾉﾋｶﾞｼ</t>
  </si>
  <si>
    <t>739-0406</t>
  </si>
  <si>
    <t>廿日市市大野414</t>
  </si>
  <si>
    <t>0829-56-2177</t>
  </si>
  <si>
    <t>0829-56-4653</t>
  </si>
  <si>
    <t>ﾐﾔｼﾞﾏ</t>
  </si>
  <si>
    <t>739-0505</t>
  </si>
  <si>
    <t>0829-44-2157</t>
  </si>
  <si>
    <t>ｻﾝﾖｳｼﾞｮｼ</t>
  </si>
  <si>
    <t>738-0003</t>
  </si>
  <si>
    <t>0829-32-2222</t>
  </si>
  <si>
    <t>0829-32-7683</t>
  </si>
  <si>
    <t>ｸﾊﾞ</t>
  </si>
  <si>
    <t>739-0651</t>
  </si>
  <si>
    <t>大竹市玖波4-12-1</t>
  </si>
  <si>
    <t>0827-57-7241</t>
  </si>
  <si>
    <t>0827-57-3060</t>
  </si>
  <si>
    <t>739-0623</t>
  </si>
  <si>
    <t>0827-57-7211</t>
  </si>
  <si>
    <t>0827-57-7208</t>
  </si>
  <si>
    <t>ｵｵﾀｹ</t>
  </si>
  <si>
    <t>739-0614</t>
  </si>
  <si>
    <t>大竹市白石1-8-1</t>
  </si>
  <si>
    <t>0827-52-5177</t>
  </si>
  <si>
    <t>0827-52-5178</t>
  </si>
  <si>
    <t>山県</t>
  </si>
  <si>
    <t>ｶｹ</t>
  </si>
  <si>
    <t>731-3501</t>
  </si>
  <si>
    <t>0826-22-0108</t>
  </si>
  <si>
    <t>0826-22-2926</t>
  </si>
  <si>
    <t>731-3701</t>
  </si>
  <si>
    <t>0826-32-2244</t>
  </si>
  <si>
    <t>0826-32-2987</t>
  </si>
  <si>
    <t>女　子</t>
  </si>
  <si>
    <t>ｹﾞｲﾎｸ</t>
  </si>
  <si>
    <t>731-2323</t>
  </si>
  <si>
    <t>0826-35-0151</t>
  </si>
  <si>
    <t>0826-35-0409</t>
  </si>
  <si>
    <t>ﾄﾖﾋﾗ</t>
  </si>
  <si>
    <t>731-1712</t>
  </si>
  <si>
    <t>0826-83-0160</t>
  </si>
  <si>
    <t>0826-85-0130</t>
  </si>
  <si>
    <t>ナンバー</t>
  </si>
  <si>
    <t>フリガナ</t>
  </si>
  <si>
    <t>ｵｵｱｻ</t>
  </si>
  <si>
    <t>731-2104</t>
  </si>
  <si>
    <t>山県郡北広島町大朝4683-1</t>
  </si>
  <si>
    <t>0826-82-2037</t>
  </si>
  <si>
    <t>0826-82-2103</t>
  </si>
  <si>
    <t>ﾁﾖﾀﾞ</t>
  </si>
  <si>
    <t>731-1532</t>
  </si>
  <si>
    <t>山県郡北広島町古保利450</t>
  </si>
  <si>
    <t>0826-72-3101</t>
  </si>
  <si>
    <t>0826-72-3873</t>
  </si>
  <si>
    <t>ｼﾝｼﾞｮｳ</t>
  </si>
  <si>
    <t>731-2198</t>
  </si>
  <si>
    <t>山県郡北広島町新庄848</t>
  </si>
  <si>
    <t>0826-82-2323</t>
  </si>
  <si>
    <t>0826-82-3273</t>
  </si>
  <si>
    <t>安芸高田</t>
  </si>
  <si>
    <t>ﾖｼﾀﾞ</t>
  </si>
  <si>
    <t>731-0521</t>
  </si>
  <si>
    <t>0826-42-0400</t>
  </si>
  <si>
    <t>0826-42-1544</t>
  </si>
  <si>
    <t>ﾔﾁﾖ</t>
  </si>
  <si>
    <t>731-0303</t>
  </si>
  <si>
    <t>安芸高田市八千代町佐々井1438-1</t>
  </si>
  <si>
    <t>0826-52-2007</t>
  </si>
  <si>
    <t>0826-52-3885</t>
  </si>
  <si>
    <t>ﾐﾄﾞﾘ</t>
  </si>
  <si>
    <t>731-0612</t>
  </si>
  <si>
    <t>安芸高田市美土里町本郷1214-5</t>
  </si>
  <si>
    <t>0826-54-0142</t>
  </si>
  <si>
    <t>0826-54-0291</t>
  </si>
  <si>
    <t>ﾀｶﾐﾔ</t>
  </si>
  <si>
    <t>739-1802</t>
  </si>
  <si>
    <t>安芸高田市高宮町佐々部38-2</t>
  </si>
  <si>
    <t>0826-57-0050</t>
  </si>
  <si>
    <t>ｺｳﾀﾞ</t>
  </si>
  <si>
    <t>739-1101</t>
  </si>
  <si>
    <t>安芸高田市甲田町高田原1250</t>
  </si>
  <si>
    <t>0826-45-2003</t>
  </si>
  <si>
    <t>0826-45-4793</t>
  </si>
  <si>
    <t>ﾑｶｲﾊﾗ</t>
  </si>
  <si>
    <t>739-1201</t>
  </si>
  <si>
    <t>0826-46-2049</t>
  </si>
  <si>
    <t>0826-46-4043</t>
  </si>
  <si>
    <t>呉</t>
  </si>
  <si>
    <t>ﾆｶﾞﾀ</t>
  </si>
  <si>
    <t>737-0154</t>
  </si>
  <si>
    <t>呉市仁方桟橋通16-8</t>
  </si>
  <si>
    <t>0823-79-1177</t>
  </si>
  <si>
    <t>0823-79-6929</t>
  </si>
  <si>
    <t>737-0136</t>
  </si>
  <si>
    <t>呉市広長浜4-1-9</t>
  </si>
  <si>
    <t>0823-71-7920</t>
  </si>
  <si>
    <t>0823-74-3502</t>
  </si>
  <si>
    <t>ｼﾗﾀｹ</t>
  </si>
  <si>
    <t>737-0142</t>
  </si>
  <si>
    <t>呉市広駅前2-11-1</t>
  </si>
  <si>
    <t>0823-74-2121</t>
  </si>
  <si>
    <t>0823-74-3503</t>
  </si>
  <si>
    <t>ﾋﾛﾁｭｳｵｳ</t>
  </si>
  <si>
    <t>737-0121</t>
  </si>
  <si>
    <t>呉市広吉松2-15-1</t>
  </si>
  <si>
    <t>0823-71-8524</t>
  </si>
  <si>
    <t>0823-74-3504</t>
  </si>
  <si>
    <t>ｺﾞｳﾊﾗ</t>
  </si>
  <si>
    <t>724-0161</t>
  </si>
  <si>
    <t>呉市郷原1706</t>
  </si>
  <si>
    <t>0823-77-0014</t>
  </si>
  <si>
    <t>0823-77-0065</t>
  </si>
  <si>
    <t>ﾖｺﾛ</t>
  </si>
  <si>
    <t>737-0113</t>
  </si>
  <si>
    <t>呉市広横路4-9-15</t>
  </si>
  <si>
    <t>0823-71-7827</t>
  </si>
  <si>
    <t>0823-74-3505</t>
  </si>
  <si>
    <t>ｱｶﾞ</t>
  </si>
  <si>
    <t>737-0003</t>
  </si>
  <si>
    <t>呉市阿賀中央5-14-16</t>
  </si>
  <si>
    <t>0823-71-3304</t>
  </si>
  <si>
    <t>0823-74-3506</t>
  </si>
  <si>
    <t>ﾀﾞｲｶﾝ</t>
  </si>
  <si>
    <t>ｹｺﾞﾔ</t>
  </si>
  <si>
    <t>737-0012</t>
  </si>
  <si>
    <t>呉市警固屋7-4-1</t>
  </si>
  <si>
    <t>0823-28-0914</t>
  </si>
  <si>
    <t>0823-28-2985</t>
  </si>
  <si>
    <t>ﾐﾔﾊﾗ</t>
  </si>
  <si>
    <t>737-0015</t>
  </si>
  <si>
    <t>呉市船見町1-1</t>
  </si>
  <si>
    <t>0823-21-1468</t>
  </si>
  <si>
    <t>0823-24-9814</t>
  </si>
  <si>
    <t>ﾜｼｮｳ</t>
  </si>
  <si>
    <t>737-0043</t>
  </si>
  <si>
    <t>呉市和庄登町3-18</t>
  </si>
  <si>
    <t>0823-21-6631</t>
  </si>
  <si>
    <t>0823-24-9845</t>
  </si>
  <si>
    <t>ﾋｶﾞｼﾊﾀ</t>
  </si>
  <si>
    <t>737-0072</t>
  </si>
  <si>
    <t>呉市東畑2-7-38</t>
  </si>
  <si>
    <t>0823-21-6210</t>
  </si>
  <si>
    <t>0823-24-9846</t>
  </si>
  <si>
    <t>ｶﾀﾔﾏ</t>
  </si>
  <si>
    <t>737-0805</t>
  </si>
  <si>
    <t>呉市東片山町13-5</t>
  </si>
  <si>
    <t>0823-21-4995</t>
  </si>
  <si>
    <t>0823-24-9847</t>
  </si>
  <si>
    <t>ｸﾚﾁｭｳｵｳ</t>
  </si>
  <si>
    <t>737-0811</t>
  </si>
  <si>
    <t>呉市西中央4-10-52</t>
  </si>
  <si>
    <t>0823-21-2828</t>
  </si>
  <si>
    <t>0823-24-9848</t>
  </si>
  <si>
    <t>ﾘｮｳｼﾞｮｳ</t>
  </si>
  <si>
    <t>737-0826</t>
  </si>
  <si>
    <t>呉市両城2-22-15</t>
  </si>
  <si>
    <t>0823-21-4661</t>
  </si>
  <si>
    <t>0823-24-9849</t>
  </si>
  <si>
    <t>ﾖｼｳﾗ</t>
  </si>
  <si>
    <t>737-0862</t>
  </si>
  <si>
    <t>呉市狩留賀町8-6</t>
  </si>
  <si>
    <t>0823-31-7570</t>
  </si>
  <si>
    <t>0823-31-2837</t>
  </si>
  <si>
    <t>ﾃﾝﾉｳ</t>
  </si>
  <si>
    <t>737-0882</t>
  </si>
  <si>
    <t>呉市天応東久保2-7-1</t>
  </si>
  <si>
    <t>0823-38-7545</t>
  </si>
  <si>
    <t>0823-38-8334</t>
  </si>
  <si>
    <t>ｼｮｳﾜ</t>
  </si>
  <si>
    <t>737-0935</t>
  </si>
  <si>
    <t>呉市焼山中央6-9-1</t>
  </si>
  <si>
    <t>0823-33-0311</t>
  </si>
  <si>
    <t>0823-34-2127</t>
  </si>
  <si>
    <t>ｼｮｳﾜｷﾀ</t>
  </si>
  <si>
    <t>737-0913</t>
  </si>
  <si>
    <t>呉市焼山泉ヶ丘2-11-1</t>
  </si>
  <si>
    <t>0823-33-9610</t>
  </si>
  <si>
    <t>0823-34-2128</t>
  </si>
  <si>
    <t>ｸﾚｱｵﾔﾏ</t>
  </si>
  <si>
    <t>737-0023</t>
  </si>
  <si>
    <t>呉市青山町2-1</t>
  </si>
  <si>
    <t>0823-32-1721</t>
  </si>
  <si>
    <t>0823-32-2821</t>
  </si>
  <si>
    <t>ｶﾜｼﾞﾘ</t>
  </si>
  <si>
    <t>729-2603</t>
  </si>
  <si>
    <t>呉市川尻町西1-23-47</t>
  </si>
  <si>
    <t>0823-87-2072</t>
  </si>
  <si>
    <t>0823-87-2507</t>
  </si>
  <si>
    <t>ﾔｽｳﾗ</t>
  </si>
  <si>
    <t>729-2502</t>
  </si>
  <si>
    <t>呉市安浦町中央4-2-1</t>
  </si>
  <si>
    <t>0823-84-5151</t>
  </si>
  <si>
    <t>0823-84-5152</t>
  </si>
  <si>
    <t>ﾄﾖﾊﾏ</t>
  </si>
  <si>
    <t>734-0101</t>
  </si>
  <si>
    <t>呉市豊浜町豊島3438</t>
  </si>
  <si>
    <t>08466-8-2009</t>
  </si>
  <si>
    <t>08466-8-2909</t>
  </si>
  <si>
    <t>ｵﾝﾄﾞ</t>
  </si>
  <si>
    <t>737-1205</t>
  </si>
  <si>
    <t>呉市音戸町南隠渡4-15-1</t>
  </si>
  <si>
    <t>0823-51-2731</t>
  </si>
  <si>
    <t>0823-52-1505</t>
  </si>
  <si>
    <t>ﾒｲﾄｸ</t>
  </si>
  <si>
    <t>737-1214</t>
  </si>
  <si>
    <t>呉市音戸町藤脇1-30-1</t>
  </si>
  <si>
    <t>0823-56-0303</t>
  </si>
  <si>
    <t>0823-56-0309</t>
  </si>
  <si>
    <t>ｸﾗﾊｼ</t>
  </si>
  <si>
    <t>呉</t>
  </si>
  <si>
    <t>ｶﾏｶﾞﾘ</t>
  </si>
  <si>
    <t>737-0311</t>
  </si>
  <si>
    <t>呉市蒲刈町向771</t>
  </si>
  <si>
    <t>0823-68-0020</t>
  </si>
  <si>
    <t>0823-70-9030</t>
  </si>
  <si>
    <t>安芸</t>
  </si>
  <si>
    <t>ｱｷﾌﾁｭｳ</t>
  </si>
  <si>
    <t>735-0005</t>
  </si>
  <si>
    <t>安芸郡府中町宮の町5-4-28</t>
  </si>
  <si>
    <t>082-282-3181</t>
  </si>
  <si>
    <t>082-282-3182</t>
  </si>
  <si>
    <t>ﾌﾁｭｳﾐﾄﾞﾘｶﾞｵｶ</t>
  </si>
  <si>
    <t>735-0024</t>
  </si>
  <si>
    <t>安芸郡府中町緑ヶ丘3-18</t>
  </si>
  <si>
    <t>082-283-4701</t>
  </si>
  <si>
    <t>082-283-4707</t>
  </si>
  <si>
    <t>ｶｲﾀ</t>
  </si>
  <si>
    <t>736-0026</t>
  </si>
  <si>
    <t>安芸郡海田町幸町10-1</t>
  </si>
  <si>
    <t>082-822-2258</t>
  </si>
  <si>
    <t>082-823-8505</t>
  </si>
  <si>
    <t>ｶｲﾀﾆｼ</t>
  </si>
  <si>
    <t>736-0052</t>
  </si>
  <si>
    <t>安芸郡海田町南つくも町2-2</t>
  </si>
  <si>
    <t>082-823-8551</t>
  </si>
  <si>
    <t>082-822-3165</t>
  </si>
  <si>
    <t>ｸﾏﾉ</t>
  </si>
  <si>
    <t>731-4214</t>
  </si>
  <si>
    <t>082-854-0109</t>
  </si>
  <si>
    <t>082-855-2485</t>
  </si>
  <si>
    <t>ｸﾏﾉﾋｶﾞｼ</t>
  </si>
  <si>
    <t>731-4213</t>
  </si>
  <si>
    <t>082-854-7111</t>
  </si>
  <si>
    <t>082-855-2486</t>
  </si>
  <si>
    <t>ｻｶ</t>
  </si>
  <si>
    <t>731-4323</t>
  </si>
  <si>
    <t>安芸郡坂町横浜中央1-6-57</t>
  </si>
  <si>
    <t>082-885-0004</t>
  </si>
  <si>
    <t>082-885-1115</t>
  </si>
  <si>
    <t>江田島</t>
  </si>
  <si>
    <t>ｴﾀｼﾞﾏ</t>
  </si>
  <si>
    <t>737-2122</t>
  </si>
  <si>
    <t>江田島市江田島町小用1-13-1</t>
  </si>
  <si>
    <t>0823-42-1177</t>
  </si>
  <si>
    <t>0823-42-1178</t>
  </si>
  <si>
    <t>ﾉｳﾐ</t>
  </si>
  <si>
    <t>737-2301</t>
  </si>
  <si>
    <t>0823-45-2212</t>
  </si>
  <si>
    <t>0823-45-2396</t>
  </si>
  <si>
    <t>ﾐﾀｶ</t>
  </si>
  <si>
    <t>737-2316</t>
  </si>
  <si>
    <t>江田島市沖美町三吉2699</t>
  </si>
  <si>
    <t>0823-47-0125</t>
  </si>
  <si>
    <t>0823-47-0126</t>
  </si>
  <si>
    <t>ｵｵｶﾞｷ</t>
  </si>
  <si>
    <t>737-2213</t>
  </si>
  <si>
    <t>江田島市大柿町大原920</t>
  </si>
  <si>
    <t>0823-57-2065</t>
  </si>
  <si>
    <t>0823-57-2146</t>
  </si>
  <si>
    <t>東広島</t>
  </si>
  <si>
    <t>ｻｲｼﾞｮｳ</t>
  </si>
  <si>
    <t>739-0041</t>
  </si>
  <si>
    <t>082-423-2529</t>
  </si>
  <si>
    <t>082-423-2571</t>
  </si>
  <si>
    <t>739-0034</t>
  </si>
  <si>
    <t>082-425-0007</t>
  </si>
  <si>
    <t>082-425-0009</t>
  </si>
  <si>
    <t>ﾊﾁﾎﾝﾏﾂ</t>
  </si>
  <si>
    <t>739-0144</t>
  </si>
  <si>
    <t>東広島市八本松南2-2-1</t>
  </si>
  <si>
    <t>082-428-0202</t>
  </si>
  <si>
    <t>082-428-0279</t>
  </si>
  <si>
    <t>ｼﾜ</t>
  </si>
  <si>
    <t>739-0268</t>
  </si>
  <si>
    <t>082-433-2019</t>
  </si>
  <si>
    <t>082-433-2089</t>
  </si>
  <si>
    <t>ﾀｶﾔ</t>
  </si>
  <si>
    <t>739-2125</t>
  </si>
  <si>
    <t>東広島市高屋町中島760</t>
  </si>
  <si>
    <t>082-434-0011</t>
  </si>
  <si>
    <t>082-434-0041</t>
  </si>
  <si>
    <t>ｲｿﾏﾂ</t>
  </si>
  <si>
    <t>739-0132</t>
  </si>
  <si>
    <t>東広島市八本松町正力666-1</t>
  </si>
  <si>
    <t>082-428-6675</t>
  </si>
  <si>
    <t>082-428-6676</t>
  </si>
  <si>
    <t>ﾏﾂｶﾞ</t>
  </si>
  <si>
    <t>739-0024</t>
  </si>
  <si>
    <t>東広島市西条町御薗字860</t>
  </si>
  <si>
    <t>082-422-6277</t>
  </si>
  <si>
    <t>082-422-6282</t>
  </si>
  <si>
    <t>ﾀｶﾐｶﾞｵｶ</t>
  </si>
  <si>
    <t>739-2115</t>
  </si>
  <si>
    <t>東広島市高屋高美が丘1-1-1</t>
  </si>
  <si>
    <t>082-434-0026</t>
  </si>
  <si>
    <t>082-434-2835</t>
  </si>
  <si>
    <t>ｸﾛｾ</t>
  </si>
  <si>
    <t>724-0612</t>
  </si>
  <si>
    <t>東広島市黒瀬町丸山82-1</t>
  </si>
  <si>
    <t>0823-82-2039</t>
  </si>
  <si>
    <t>0823-82-2189</t>
  </si>
  <si>
    <t>ﾌｸﾄﾐ</t>
  </si>
  <si>
    <t>724-0202</t>
  </si>
  <si>
    <t>東広島市福富町下竹仁2096－3</t>
  </si>
  <si>
    <t>082-435-2341</t>
  </si>
  <si>
    <t>082-435-2036</t>
  </si>
  <si>
    <t>ﾄﾖｻｶ</t>
  </si>
  <si>
    <t>724-0307</t>
  </si>
  <si>
    <t>東広島市豊栄町鍛冶屋341-1</t>
  </si>
  <si>
    <t>082-432-2351</t>
  </si>
  <si>
    <t>082-432-4540</t>
  </si>
  <si>
    <t>ｺｳﾁ</t>
  </si>
  <si>
    <t>729-1101</t>
  </si>
  <si>
    <t>東広島市河内町中河内1757-1</t>
  </si>
  <si>
    <t>082-437-1128</t>
  </si>
  <si>
    <t>082-437-2273</t>
  </si>
  <si>
    <t>ｱｷﾂ</t>
  </si>
  <si>
    <t>739-2402</t>
  </si>
  <si>
    <t>東広島市安芸津町三津5563－8</t>
  </si>
  <si>
    <t>0846-45-0158</t>
  </si>
  <si>
    <t>0846-45-5985</t>
  </si>
  <si>
    <t>739-0047</t>
  </si>
  <si>
    <t>東広島市西条町下見4281-1</t>
  </si>
  <si>
    <t>082-431-5055</t>
  </si>
  <si>
    <t>082-431-5077</t>
  </si>
  <si>
    <t>ﾀｹﾀﾞ</t>
  </si>
  <si>
    <t>724-0611</t>
  </si>
  <si>
    <t>東広島市黒瀬町字大多田443-5</t>
  </si>
  <si>
    <t>0823-82-2331</t>
  </si>
  <si>
    <t>0823-82-2457</t>
  </si>
  <si>
    <t>ｷﾝﾀﾞｲﾋｶﾞｼｲﾛｼﾏ</t>
  </si>
  <si>
    <t>739-2116</t>
  </si>
  <si>
    <t>東広島市高屋うめの辺２番</t>
  </si>
  <si>
    <t>082-434-7111</t>
  </si>
  <si>
    <t>082-434-7110</t>
  </si>
  <si>
    <t>ｹﾝﾘﾂﾋﾛｼﾏ</t>
  </si>
  <si>
    <t>東広島市高屋町中島31-7</t>
  </si>
  <si>
    <t>082-491-0270</t>
  </si>
  <si>
    <t>082-434-7023</t>
  </si>
  <si>
    <t>尾道</t>
  </si>
  <si>
    <t>ｸﾎﾞ</t>
  </si>
  <si>
    <t>722-0041</t>
  </si>
  <si>
    <t>尾道市防地町22-40</t>
  </si>
  <si>
    <t>0848-37-3961</t>
  </si>
  <si>
    <t>0848-37-3962</t>
  </si>
  <si>
    <t>ﾅｶﾞｴ</t>
  </si>
  <si>
    <t>722-0046</t>
  </si>
  <si>
    <t>尾道市長江3-10-4</t>
  </si>
  <si>
    <t>0848-37-3971</t>
  </si>
  <si>
    <t>0848-37-3970</t>
  </si>
  <si>
    <t>ｸﾘﾊﾗ</t>
  </si>
  <si>
    <t>722-0023</t>
  </si>
  <si>
    <t>尾道市東則末町9-53</t>
  </si>
  <si>
    <t>0848-23-3811</t>
  </si>
  <si>
    <t>0848-23-3812</t>
  </si>
  <si>
    <t>ｵﾉﾐﾁﾖｼﾜ</t>
  </si>
  <si>
    <t>722-0008</t>
  </si>
  <si>
    <t>尾道市吉和町4600</t>
  </si>
  <si>
    <t>0848-23-3821</t>
  </si>
  <si>
    <t>0848-23-3822</t>
  </si>
  <si>
    <t>ﾋﾋﾞｻｷ</t>
  </si>
  <si>
    <t>722-0013</t>
  </si>
  <si>
    <t>尾道市日比崎町23-1</t>
  </si>
  <si>
    <t>0848-22-6513</t>
  </si>
  <si>
    <t>0848-22-2002</t>
  </si>
  <si>
    <t>ﾐｷ</t>
  </si>
  <si>
    <t>722-0212</t>
  </si>
  <si>
    <t>尾道市美ノ郷町本郷2258</t>
  </si>
  <si>
    <t>0848-48-0515</t>
  </si>
  <si>
    <t>0848-48-5060</t>
  </si>
  <si>
    <t>ﾀｶﾆｼ</t>
  </si>
  <si>
    <t>729-0141</t>
  </si>
  <si>
    <t>尾道市高須町3467-1</t>
  </si>
  <si>
    <t>0848-46-0205</t>
  </si>
  <si>
    <t>0848-46-6131</t>
  </si>
  <si>
    <t>ﾓﾓｼﾏ</t>
  </si>
  <si>
    <t>722-0061</t>
  </si>
  <si>
    <t>尾道市百島町489</t>
  </si>
  <si>
    <t>0848-73-2709</t>
  </si>
  <si>
    <t>0848-73-5106</t>
  </si>
  <si>
    <t>ｳﾗｻｷ</t>
  </si>
  <si>
    <t>720-0551</t>
  </si>
  <si>
    <t>尾道市浦崎町2842</t>
  </si>
  <si>
    <t>0848-73-2009</t>
  </si>
  <si>
    <t>0848-73-5234</t>
  </si>
  <si>
    <t>ﾑｶｲﾋｶﾞｼ</t>
  </si>
  <si>
    <t>722-0062</t>
  </si>
  <si>
    <t>尾道市向東町8885-21</t>
  </si>
  <si>
    <t>0848-44-3016</t>
  </si>
  <si>
    <t>0848-44-3017</t>
  </si>
  <si>
    <t>ﾐﾂｷﾞ</t>
  </si>
  <si>
    <t>722-0353</t>
  </si>
  <si>
    <t>尾道市御調町高尾93</t>
  </si>
  <si>
    <t>0848-76-0069</t>
  </si>
  <si>
    <t>08487-6-0069</t>
  </si>
  <si>
    <t>ﾑｶｲｼﾏ</t>
  </si>
  <si>
    <t>722-0073</t>
  </si>
  <si>
    <t>尾道市向島町16058-20</t>
  </si>
  <si>
    <t>0848-44-0416</t>
  </si>
  <si>
    <t>0848-44-1144</t>
  </si>
  <si>
    <t>ｲﾝﾉｼﾏﾐﾅﾐ</t>
  </si>
  <si>
    <t>722-2323</t>
  </si>
  <si>
    <t>尾道市因島土生町1172-1</t>
  </si>
  <si>
    <t>0845-26-0373</t>
  </si>
  <si>
    <t>0845-22-2588</t>
  </si>
  <si>
    <t>ｲﾝﾎｸ</t>
  </si>
  <si>
    <t>722-2211</t>
  </si>
  <si>
    <t>尾道市因島中庄町4405-1</t>
  </si>
  <si>
    <t>0845-24-0029</t>
  </si>
  <si>
    <t>0845-24-0061</t>
  </si>
  <si>
    <t>ｼｹﾞｲ</t>
  </si>
  <si>
    <t>722-2102</t>
  </si>
  <si>
    <t>尾道市因島重井町651-2</t>
  </si>
  <si>
    <t>0845-25-0012</t>
  </si>
  <si>
    <t>0845-25-0056</t>
  </si>
  <si>
    <t>ｾﾄﾀﾞ</t>
  </si>
  <si>
    <t>722-2415</t>
  </si>
  <si>
    <t>尾道市瀬戸田町中野404-3</t>
  </si>
  <si>
    <t>0845-27-0014</t>
  </si>
  <si>
    <t>0845-27-3954</t>
  </si>
  <si>
    <t>ｵﾉﾐﾁ</t>
  </si>
  <si>
    <t>722-0022</t>
  </si>
  <si>
    <t>ｵﾉﾐﾁﾄｸｼ</t>
  </si>
  <si>
    <t>尾道市栗原町1524</t>
  </si>
  <si>
    <t>0848-22-5248</t>
  </si>
  <si>
    <t>0848-22-5249</t>
  </si>
  <si>
    <t>三原</t>
  </si>
  <si>
    <t>ﾐﾊﾗﾀﾞｲｲｲﾁ</t>
  </si>
  <si>
    <t>729-0324</t>
  </si>
  <si>
    <t>0848-62-3211</t>
  </si>
  <si>
    <t>0848-62-9246</t>
  </si>
  <si>
    <t>ﾐﾊﾗﾀﾞｲｲﾆ</t>
  </si>
  <si>
    <t>723-0003</t>
  </si>
  <si>
    <r>
      <t>三原市中之町2</t>
    </r>
    <r>
      <rPr>
        <sz val="11"/>
        <rFont val="ＭＳ Ｐゴシック"/>
        <family val="3"/>
      </rPr>
      <t>-14-1</t>
    </r>
  </si>
  <si>
    <t>0848-62-3212</t>
  </si>
  <si>
    <t>0848-67-5984</t>
  </si>
  <si>
    <t>ﾐﾊﾗﾀﾞｲｻﾝ</t>
  </si>
  <si>
    <t>723-0016</t>
  </si>
  <si>
    <t>三原市宮沖3-15-2</t>
  </si>
  <si>
    <t>0848-62-3213</t>
  </si>
  <si>
    <t>0848-67-6498</t>
  </si>
  <si>
    <t>ﾐﾊﾗﾀﾞｲﾖﾝ</t>
  </si>
  <si>
    <t>723-0032</t>
  </si>
  <si>
    <t>0848-69-2594</t>
  </si>
  <si>
    <t>0848-69-3262</t>
  </si>
  <si>
    <t>ﾐﾊﾗﾀﾞｲｺﾞ</t>
  </si>
  <si>
    <t>723-0145</t>
  </si>
  <si>
    <t>三原市沼田東町片島532</t>
  </si>
  <si>
    <t>0848-66-0215</t>
  </si>
  <si>
    <t>0848-66-1609</t>
  </si>
  <si>
    <t>ｻｲｻﾞｷ</t>
  </si>
  <si>
    <t>729-2252</t>
  </si>
  <si>
    <t>0848-69-0004</t>
  </si>
  <si>
    <t>0848-69-3257</t>
  </si>
  <si>
    <t>ﾐﾔｳﾗ</t>
  </si>
  <si>
    <t>723-0051</t>
  </si>
  <si>
    <t>三原市宮浦5-29-1</t>
  </si>
  <si>
    <t>0848-64-1591</t>
  </si>
  <si>
    <t>0848-64-6362</t>
  </si>
  <si>
    <t>ﾎﾝｺﾞｳ</t>
  </si>
  <si>
    <t>729-0414</t>
  </si>
  <si>
    <t>0848-86-2030</t>
  </si>
  <si>
    <t>0848-86-3592</t>
  </si>
  <si>
    <t>ｸｲ</t>
  </si>
  <si>
    <t>722-1303</t>
  </si>
  <si>
    <t>三原市久井町下津735</t>
  </si>
  <si>
    <t>0847-32-6019</t>
  </si>
  <si>
    <t>ﾀﾞｲﾜ</t>
  </si>
  <si>
    <t>729-1323</t>
  </si>
  <si>
    <t>三原市大和町大具2280</t>
  </si>
  <si>
    <t>0847-34-1111</t>
  </si>
  <si>
    <t>0847-34-1112</t>
  </si>
  <si>
    <t>ﾋﾛﾀﾞｲﾐﾊﾗ</t>
  </si>
  <si>
    <t>723-0004</t>
  </si>
  <si>
    <t>三原市館町2-6-1</t>
  </si>
  <si>
    <t>0848-62-4777</t>
  </si>
  <si>
    <t>0848-60-0121</t>
  </si>
  <si>
    <t>ｼﾞｮｽｲｶﾝ</t>
  </si>
  <si>
    <t>723-8501</t>
  </si>
  <si>
    <t>三原市深町1183番地</t>
  </si>
  <si>
    <t>0848-63-2454</t>
  </si>
  <si>
    <t>0848-63-2512</t>
  </si>
  <si>
    <t>豊田・竹原</t>
  </si>
  <si>
    <t>ｵｵｻｷｶﾐｼﾞﾏ</t>
  </si>
  <si>
    <t>725-0301</t>
  </si>
  <si>
    <t>豊田郡大崎上島町中野5603</t>
  </si>
  <si>
    <t>0846-64-2055</t>
  </si>
  <si>
    <t>0846-64-3999</t>
  </si>
  <si>
    <t>ﾀﾀﾞﾉｳﾐ</t>
  </si>
  <si>
    <t>729-2317</t>
  </si>
  <si>
    <t>竹原市忠海東町3-9-1</t>
  </si>
  <si>
    <t>0846-26-0929</t>
  </si>
  <si>
    <t>0846-26-0951</t>
  </si>
  <si>
    <t>ﾀｹﾊﾗ</t>
  </si>
  <si>
    <t>725-0012</t>
  </si>
  <si>
    <t>竹原市下野町2230</t>
  </si>
  <si>
    <t>0846-22-2045</t>
  </si>
  <si>
    <t>0846-22-2507</t>
  </si>
  <si>
    <t>ｶﾓｶﾞﾜ</t>
  </si>
  <si>
    <t>725-0004</t>
  </si>
  <si>
    <t>竹原市東野町2051-1</t>
  </si>
  <si>
    <t>0846-29-0200</t>
  </si>
  <si>
    <t>0846-29-0216</t>
  </si>
  <si>
    <t>725-0013</t>
  </si>
  <si>
    <t>0846-28-0205</t>
  </si>
  <si>
    <t>0846-28-0237</t>
  </si>
  <si>
    <t>世羅</t>
  </si>
  <si>
    <t>ｺｳｻﾞﾝ</t>
  </si>
  <si>
    <t>722-1121</t>
  </si>
  <si>
    <t>世羅郡世羅町西上原1469-1</t>
  </si>
  <si>
    <t>0847-22-0037</t>
  </si>
  <si>
    <t>0847-22-2049</t>
  </si>
  <si>
    <t>ｾﾗ</t>
  </si>
  <si>
    <t>722-1111</t>
  </si>
  <si>
    <t>世羅郡世羅町寺町961-2</t>
  </si>
  <si>
    <t>0847-22-2323</t>
  </si>
  <si>
    <t>0847-22-2324</t>
  </si>
  <si>
    <t>ｾﾗﾆｼ</t>
  </si>
  <si>
    <t>729-6711</t>
  </si>
  <si>
    <t>世羅郡世羅町黒川144-4</t>
  </si>
  <si>
    <t>0847-37-1122</t>
  </si>
  <si>
    <t>0847-37-1029</t>
  </si>
  <si>
    <t>福山</t>
  </si>
  <si>
    <t>福山東</t>
  </si>
  <si>
    <t>ﾌｸﾔﾏﾋｶﾞｼ</t>
  </si>
  <si>
    <t>720-0032</t>
  </si>
  <si>
    <t>福山市三吉町南2-10-2</t>
  </si>
  <si>
    <t>084-923-1765</t>
  </si>
  <si>
    <t>084-923-1762</t>
  </si>
  <si>
    <t>福山西</t>
  </si>
  <si>
    <t>ﾌｸﾔﾏｼﾞｮｳﾎｸ</t>
  </si>
  <si>
    <t>720-0082</t>
  </si>
  <si>
    <t>福山市木之庄町4-1-1</t>
  </si>
  <si>
    <t>084-923-0668</t>
  </si>
  <si>
    <t>084-923-0698</t>
  </si>
  <si>
    <t>ﾌｸﾔﾏｼﾞｮｳﾅﾝ</t>
  </si>
  <si>
    <t>720-0814</t>
  </si>
  <si>
    <t>福山市光南町3-4-1</t>
  </si>
  <si>
    <t>084-922-1553</t>
  </si>
  <si>
    <t>084-922-1554</t>
  </si>
  <si>
    <t>ﾀｶﾄﾘ</t>
  </si>
  <si>
    <t>720-0831</t>
  </si>
  <si>
    <t>福山市草戸町4-4-1</t>
  </si>
  <si>
    <t>084-923-0603</t>
  </si>
  <si>
    <t>084-923-0601</t>
  </si>
  <si>
    <t>ﾌｸﾔﾏｼﾞｮｳﾄｳ</t>
  </si>
  <si>
    <t>721-0974</t>
  </si>
  <si>
    <t>福山市東深津町3-17-33</t>
  </si>
  <si>
    <t>084-923-1607</t>
  </si>
  <si>
    <t>084-923-1671</t>
  </si>
  <si>
    <t>ｺｳｾﾝ</t>
  </si>
  <si>
    <t>720-0004</t>
  </si>
  <si>
    <t>福山市御幸町中津原1270</t>
  </si>
  <si>
    <t>084-955-0121</t>
  </si>
  <si>
    <t>084-955-2492</t>
  </si>
  <si>
    <t>ｾｲﾋﾞ</t>
  </si>
  <si>
    <t>720-0843</t>
  </si>
  <si>
    <t>福山市赤坂町赤坂267-2</t>
  </si>
  <si>
    <t>084-951-1009</t>
  </si>
  <si>
    <t>084-951-6928</t>
  </si>
  <si>
    <t>ﾑｶｲｶﾞｵｶ</t>
  </si>
  <si>
    <t>720-0833</t>
  </si>
  <si>
    <t>福山市水呑向丘107</t>
  </si>
  <si>
    <t>084-956-0056</t>
  </si>
  <si>
    <t>084-956-0983</t>
  </si>
  <si>
    <t>720-0202</t>
  </si>
  <si>
    <t>福山市鞆町後地371-1</t>
  </si>
  <si>
    <t>084-982-1717</t>
  </si>
  <si>
    <t>084-982-1710</t>
  </si>
  <si>
    <t>ｵｵﾄﾘ</t>
  </si>
  <si>
    <t>721-0915</t>
  </si>
  <si>
    <t>福山市伊勢丘6-5-1</t>
  </si>
  <si>
    <t>084-947-1022</t>
  </si>
  <si>
    <t>084-947-9262</t>
  </si>
  <si>
    <t>ﾊﾞｲｴﾝ</t>
  </si>
  <si>
    <t>721-0907</t>
  </si>
  <si>
    <t>福山市春日町3-15-18</t>
  </si>
  <si>
    <t>084-947-1103</t>
  </si>
  <si>
    <t>084-947-9272</t>
  </si>
  <si>
    <t>ﾀｲｾｲｶﾝ</t>
  </si>
  <si>
    <t>729-0112</t>
  </si>
  <si>
    <t>福山市神村町4</t>
  </si>
  <si>
    <t>084-934-1066</t>
  </si>
  <si>
    <t>084-934-9523</t>
  </si>
  <si>
    <t>ﾏﾂﾅｶﾞ</t>
  </si>
  <si>
    <t>729-0104</t>
  </si>
  <si>
    <t>084-934-3117</t>
  </si>
  <si>
    <t>084-934-9531</t>
  </si>
  <si>
    <t>ｾｲｶ</t>
  </si>
  <si>
    <t>720-0541</t>
  </si>
  <si>
    <t>福山市金江町金見1921</t>
  </si>
  <si>
    <t>084-935-7253</t>
  </si>
  <si>
    <t>084-935-9021</t>
  </si>
  <si>
    <t>ﾌｸﾔﾏﾁｭｳｵｳ</t>
  </si>
  <si>
    <t>721-0975</t>
  </si>
  <si>
    <t>福山市西深津町5-22-1</t>
  </si>
  <si>
    <t>084-925-0036</t>
  </si>
  <si>
    <t>084-925-0052</t>
  </si>
  <si>
    <t>ｱｼﾀﾞ</t>
  </si>
  <si>
    <t>720-1262</t>
  </si>
  <si>
    <t>福山市芦田町下有地928</t>
  </si>
  <si>
    <t>084-958-2031</t>
  </si>
  <si>
    <t>084-958-4725</t>
  </si>
  <si>
    <t>ﾔﾏﾉ</t>
  </si>
  <si>
    <t>720-2602</t>
  </si>
  <si>
    <t>福山市山野町山野3766</t>
  </si>
  <si>
    <t>084-974-2012</t>
  </si>
  <si>
    <t>084-974-2613</t>
  </si>
  <si>
    <t>720-2411</t>
  </si>
  <si>
    <t>福山市加茂町北山1064-1</t>
  </si>
  <si>
    <t>084-972-2210</t>
  </si>
  <si>
    <t>084-972-7094</t>
  </si>
  <si>
    <t>ｶﾓ</t>
  </si>
  <si>
    <t>720-2412</t>
  </si>
  <si>
    <t>福山市加茂町下加茂1190</t>
  </si>
  <si>
    <t>084-972-2065</t>
  </si>
  <si>
    <t>084-972-7097</t>
  </si>
  <si>
    <t>ｴｷﾔ</t>
  </si>
  <si>
    <t>720-2413</t>
  </si>
  <si>
    <t>福山市駅家町法成寺250</t>
  </si>
  <si>
    <t>084-976-2051</t>
  </si>
  <si>
    <t>084-976-6347</t>
  </si>
  <si>
    <t>ｾｲｼ</t>
  </si>
  <si>
    <t>721-0955</t>
  </si>
  <si>
    <t>福山市新涯町6-14-1</t>
  </si>
  <si>
    <t>084-953-0939</t>
  </si>
  <si>
    <t>084-953-0982</t>
  </si>
  <si>
    <t>ﾌｸﾔﾏｼﾞｮｳｻｲ</t>
  </si>
  <si>
    <t>720-0092</t>
  </si>
  <si>
    <t>福山市山手町3000</t>
  </si>
  <si>
    <t>084-952-1257</t>
  </si>
  <si>
    <t>084-952-2246</t>
  </si>
  <si>
    <t>ﾀﾞｲﾓﾝ</t>
  </si>
  <si>
    <t>721-0929</t>
  </si>
  <si>
    <t>福山市城興ヶ丘8-1</t>
  </si>
  <si>
    <t>084-941-7221</t>
  </si>
  <si>
    <t>084-941-7215</t>
  </si>
  <si>
    <t>ﾋﾄﾂﾊﾞｼ</t>
  </si>
  <si>
    <t>721-0962</t>
  </si>
  <si>
    <t>福山市東手城町1-4-1</t>
  </si>
  <si>
    <t>084-941-7335</t>
  </si>
  <si>
    <t>084-941-7365</t>
  </si>
  <si>
    <t>ﾄｳﾎｳ</t>
  </si>
  <si>
    <t>721-0913</t>
  </si>
  <si>
    <t>福山市幕山台7-24-1</t>
  </si>
  <si>
    <t>084-947-4005</t>
  </si>
  <si>
    <t>084-947-9294</t>
  </si>
  <si>
    <t>ｴｷﾔﾐﾅﾐ</t>
  </si>
  <si>
    <t>720-1141</t>
  </si>
  <si>
    <t>福山市駅家町江良247</t>
  </si>
  <si>
    <t>084-976-0885</t>
  </si>
  <si>
    <t>084-976-6374</t>
  </si>
  <si>
    <t>ｼﾝｲﾁﾁｭｳｵｳ</t>
  </si>
  <si>
    <t>729-3103</t>
  </si>
  <si>
    <t>福山市新市町新市1305</t>
  </si>
  <si>
    <t>0847-52-5534</t>
  </si>
  <si>
    <t>0847-52-5537</t>
  </si>
  <si>
    <t>ﾌｸﾔﾏ</t>
  </si>
  <si>
    <t>720-0832</t>
  </si>
  <si>
    <t>084-951-5978</t>
  </si>
  <si>
    <t>084-951-6518</t>
  </si>
  <si>
    <t>720-0311</t>
  </si>
  <si>
    <t>福山市沼隈町草深2058-2</t>
  </si>
  <si>
    <t>084-987-0025</t>
  </si>
  <si>
    <t>ｼｾｲ</t>
  </si>
  <si>
    <t>720-0401</t>
  </si>
  <si>
    <t>福山市沼隈町上山南484-2</t>
  </si>
  <si>
    <t>084-988-0614</t>
  </si>
  <si>
    <t>ｶﾝﾅﾍﾞ</t>
  </si>
  <si>
    <t>720-2121</t>
  </si>
  <si>
    <t>福山市神辺町湯野1313</t>
  </si>
  <si>
    <t>084-962-0400</t>
  </si>
  <si>
    <t>084-962-0339</t>
  </si>
  <si>
    <t>ｶﾝﾅﾍﾞﾋｶﾞｼ</t>
  </si>
  <si>
    <t>720-2115</t>
  </si>
  <si>
    <r>
      <t>福山市神辺町下竹田9</t>
    </r>
    <r>
      <rPr>
        <sz val="11"/>
        <rFont val="ＭＳ Ｐゴシック"/>
        <family val="3"/>
      </rPr>
      <t>59-1</t>
    </r>
  </si>
  <si>
    <t>084-965-1001</t>
  </si>
  <si>
    <t>084-965-1002</t>
  </si>
  <si>
    <t>ｶﾝﾅﾍﾞﾆｼ</t>
  </si>
  <si>
    <t>720-2123</t>
  </si>
  <si>
    <r>
      <t>福山市神辺町川北1</t>
    </r>
    <r>
      <rPr>
        <sz val="11"/>
        <rFont val="ＭＳ Ｐゴシック"/>
        <family val="3"/>
      </rPr>
      <t>401-1</t>
    </r>
  </si>
  <si>
    <t>084-963-3400</t>
  </si>
  <si>
    <t>084-963-3412</t>
  </si>
  <si>
    <t>ﾋﾛﾀﾞｲﾌｸﾔﾏ</t>
  </si>
  <si>
    <t>721-8551</t>
  </si>
  <si>
    <t>福山市春日町5-14-1</t>
  </si>
  <si>
    <t>084-941-8350</t>
  </si>
  <si>
    <t>084-941-8356</t>
  </si>
  <si>
    <t>ｷﾝﾀﾞｲﾌｸﾔﾏ</t>
  </si>
  <si>
    <t>720-0835</t>
  </si>
  <si>
    <t>福山市佐波町389</t>
  </si>
  <si>
    <t>084-951-2695</t>
  </si>
  <si>
    <t>084-951-3581</t>
  </si>
  <si>
    <t>721-8545</t>
  </si>
  <si>
    <t>福山市西深津町3-4-1</t>
  </si>
  <si>
    <t>084-922-1682</t>
  </si>
  <si>
    <t>084-925-1533</t>
  </si>
  <si>
    <t>ｴｲｼﾝ</t>
  </si>
  <si>
    <t>720-8504</t>
  </si>
  <si>
    <t>福山市千田町千田487-4</t>
  </si>
  <si>
    <t>084-955-2333</t>
  </si>
  <si>
    <t>084-955-4423</t>
  </si>
  <si>
    <t>ｷﾞﾝｶﾞｶﾞｸｲﾝ</t>
  </si>
  <si>
    <t>721-0921</t>
  </si>
  <si>
    <t>福山市大門町大門119-8</t>
  </si>
  <si>
    <t>084-941-9292</t>
  </si>
  <si>
    <t>084-941-7142</t>
  </si>
  <si>
    <t>ｴｲｽｳｶﾞｯｶﾝ</t>
  </si>
  <si>
    <t>721-0942</t>
  </si>
  <si>
    <t>福山市引野町980-1</t>
  </si>
  <si>
    <t>084-941-4116</t>
  </si>
  <si>
    <t>084-941-4118</t>
  </si>
  <si>
    <t>府中</t>
  </si>
  <si>
    <t>ﾌﾁｭｳﾀﾞｲｲﾁ</t>
  </si>
  <si>
    <t>726-0022</t>
  </si>
  <si>
    <t>府中市用土町463</t>
  </si>
  <si>
    <t>0847-41-2394</t>
  </si>
  <si>
    <t>0847-41-2364</t>
  </si>
  <si>
    <t>726-0003</t>
  </si>
  <si>
    <t>府中市元町576-1</t>
  </si>
  <si>
    <t>0847-41-2131</t>
  </si>
  <si>
    <t>0847-41-2374</t>
  </si>
  <si>
    <t>726-0027</t>
  </si>
  <si>
    <t>府中市篠根町656</t>
  </si>
  <si>
    <t>0847-41-2759</t>
  </si>
  <si>
    <t>0847-41-2379</t>
  </si>
  <si>
    <t>ｼﾞｮｳｹﾞ</t>
  </si>
  <si>
    <t>729-3431</t>
  </si>
  <si>
    <t>0847-62-2161</t>
  </si>
  <si>
    <t>0847-62-2160</t>
  </si>
  <si>
    <t>神石</t>
  </si>
  <si>
    <t>ｼﾞﾝｾｷｻﾝﾜ</t>
  </si>
  <si>
    <t>720-1522</t>
  </si>
  <si>
    <t>神石郡神石高原町小畠1370</t>
  </si>
  <si>
    <t>0847-85-4511</t>
  </si>
  <si>
    <t>0847-85-4512</t>
  </si>
  <si>
    <t>ｼﾞﾝｾｷｺｳｹﾞﾝ</t>
  </si>
  <si>
    <t>729-3515</t>
  </si>
  <si>
    <t>三次</t>
  </si>
  <si>
    <t>ﾐﾖｼﾐﾜ</t>
  </si>
  <si>
    <t>729-6615</t>
  </si>
  <si>
    <t>三次市三和町上板木55</t>
  </si>
  <si>
    <t>0824-52-3131</t>
  </si>
  <si>
    <t>0824-52-3132</t>
  </si>
  <si>
    <t>ｷﾐﾀ</t>
  </si>
  <si>
    <t>728-0401</t>
  </si>
  <si>
    <t>0824-53-2008</t>
  </si>
  <si>
    <t>0824-53-2175</t>
  </si>
  <si>
    <t>ﾌﾉ</t>
  </si>
  <si>
    <t>728-0201</t>
  </si>
  <si>
    <t>三次市布野町上布野1895-1</t>
  </si>
  <si>
    <t>0824-54-2020</t>
  </si>
  <si>
    <t>0824-54-7030</t>
  </si>
  <si>
    <t>ｻｸｷﾞ</t>
  </si>
  <si>
    <t>728-0124</t>
  </si>
  <si>
    <t>三次市作木町下作木739-1</t>
  </si>
  <si>
    <t>0824-55-2106</t>
  </si>
  <si>
    <t>0824-55-2107</t>
  </si>
  <si>
    <t>ﾐﾗｻｶ</t>
  </si>
  <si>
    <t>729-4303</t>
  </si>
  <si>
    <t>三次市三良坂町三良坂2772</t>
  </si>
  <si>
    <t>0824-44-2018</t>
  </si>
  <si>
    <t>0824-44-3646</t>
  </si>
  <si>
    <t>ｷｻ</t>
  </si>
  <si>
    <t>729-4211</t>
  </si>
  <si>
    <t>三次市吉舎町吉舎783</t>
  </si>
  <si>
    <t>0824-43-2115</t>
  </si>
  <si>
    <t>0824-43-2160</t>
  </si>
  <si>
    <t>ﾐﾖｼ</t>
  </si>
  <si>
    <t>728-0021</t>
  </si>
  <si>
    <t>三次市三次町1731</t>
  </si>
  <si>
    <t>0824-62-2896</t>
  </si>
  <si>
    <t>0824-63-1417</t>
  </si>
  <si>
    <t>ﾄｳｶｲﾁ</t>
  </si>
  <si>
    <t>728-0012</t>
  </si>
  <si>
    <t>三次市十日市中4-2-2</t>
  </si>
  <si>
    <t>0824-62-2856</t>
  </si>
  <si>
    <t>0824-63-8155</t>
  </si>
  <si>
    <t>ﾔﾂｷﾞ</t>
  </si>
  <si>
    <t>728-0006</t>
  </si>
  <si>
    <t>0824-62-5770</t>
  </si>
  <si>
    <t>0824-62-5769</t>
  </si>
  <si>
    <t>ｼｵﾏﾁ</t>
  </si>
  <si>
    <t>729-6211</t>
  </si>
  <si>
    <t>三次市大田幸町541</t>
  </si>
  <si>
    <t>0824-66-1008</t>
  </si>
  <si>
    <t>0824-65-3102</t>
  </si>
  <si>
    <t>ｶﾜｼﾞ</t>
  </si>
  <si>
    <t>729-6333</t>
  </si>
  <si>
    <t>三次市下川立町475-8</t>
  </si>
  <si>
    <t>0824-68-2015</t>
  </si>
  <si>
    <t>0824-65-4032</t>
  </si>
  <si>
    <t>ｺｳﾇ</t>
  </si>
  <si>
    <t>729-4105</t>
  </si>
  <si>
    <t>三次市甲奴町梶田38</t>
  </si>
  <si>
    <t>0847-67-2200</t>
  </si>
  <si>
    <t>0847-67-2293</t>
  </si>
  <si>
    <t>庄原</t>
  </si>
  <si>
    <t>ｼｮｳﾊﾞﾗ</t>
  </si>
  <si>
    <t>727-0011</t>
  </si>
  <si>
    <t>庄原市東本町1-26-1</t>
  </si>
  <si>
    <t>0824-72-2195</t>
  </si>
  <si>
    <t>0824-72-2197</t>
  </si>
  <si>
    <t>729-5742</t>
  </si>
  <si>
    <t>庄原市西城町中野622-4</t>
  </si>
  <si>
    <t>0824-82-2911</t>
  </si>
  <si>
    <t>0824-82-2922</t>
  </si>
  <si>
    <t>ﾄｳｼﾞｮｳ</t>
  </si>
  <si>
    <t>729-5152</t>
  </si>
  <si>
    <t>庄原市東城町川東5227</t>
  </si>
  <si>
    <t>08477-2-0337</t>
  </si>
  <si>
    <t>08477-2-1468</t>
  </si>
  <si>
    <t>ｸﾁﾜ</t>
  </si>
  <si>
    <t>728-0502</t>
  </si>
  <si>
    <t>庄原市口和町向泉527-1</t>
  </si>
  <si>
    <t>0824-87-2301</t>
  </si>
  <si>
    <t>0824-87-2302</t>
  </si>
  <si>
    <t>ﾀｶﾉ</t>
  </si>
  <si>
    <t>727-0402</t>
  </si>
  <si>
    <t>0824-86-2221</t>
  </si>
  <si>
    <t>0824-86-2248</t>
  </si>
  <si>
    <t>ﾋﾜ</t>
  </si>
  <si>
    <t>727-0301</t>
  </si>
  <si>
    <t>庄原市比和町比和1052</t>
  </si>
  <si>
    <t>0824-85-2110</t>
  </si>
  <si>
    <t>0824-85-2140</t>
  </si>
  <si>
    <t>ｿｳﾘｮｳ</t>
  </si>
  <si>
    <t>729-3721</t>
  </si>
  <si>
    <t>庄原市総領町稲草2125</t>
  </si>
  <si>
    <t>0824-88-2035</t>
  </si>
  <si>
    <t>0824-88-2831</t>
  </si>
  <si>
    <t>※男女それぞれに２９人分の番号を割り当てる。</t>
  </si>
  <si>
    <t>※２９人を超えた場合は、１万台の番号を付ける。</t>
  </si>
  <si>
    <t>【例】幟町　31人目　10041、　31人目　10042</t>
  </si>
  <si>
    <t>※５８人を超えた場合は、２万台の番号を付ける。</t>
  </si>
  <si>
    <t>幟町中</t>
  </si>
  <si>
    <t>吉島中</t>
  </si>
  <si>
    <t>国泰寺中</t>
  </si>
  <si>
    <t>江波中</t>
  </si>
  <si>
    <t>修道中</t>
  </si>
  <si>
    <t>安田中</t>
  </si>
  <si>
    <t>女学院中</t>
  </si>
  <si>
    <t>温品中</t>
  </si>
  <si>
    <t>戸坂中</t>
  </si>
  <si>
    <t>牛田中</t>
  </si>
  <si>
    <t>二葉中</t>
  </si>
  <si>
    <t>福木中</t>
  </si>
  <si>
    <t>早稲田中</t>
  </si>
  <si>
    <t>広島城北中</t>
  </si>
  <si>
    <t>大州中</t>
  </si>
  <si>
    <t>段原中</t>
  </si>
  <si>
    <t>翠町中</t>
  </si>
  <si>
    <t>仁保中</t>
  </si>
  <si>
    <t>楠那中</t>
  </si>
  <si>
    <t>宇品中</t>
  </si>
  <si>
    <t>似島中</t>
  </si>
  <si>
    <t>似島学園中</t>
  </si>
  <si>
    <t>広大附中</t>
  </si>
  <si>
    <t>広大東雲中</t>
  </si>
  <si>
    <t>中広中</t>
  </si>
  <si>
    <t>観音中</t>
  </si>
  <si>
    <t>己斐中</t>
  </si>
  <si>
    <t>庚午中</t>
  </si>
  <si>
    <t>井口中</t>
  </si>
  <si>
    <t>古田中</t>
  </si>
  <si>
    <t>己斐上中</t>
  </si>
  <si>
    <t>井口台中</t>
  </si>
  <si>
    <t>広島学院中</t>
  </si>
  <si>
    <t>崇徳中</t>
  </si>
  <si>
    <t>ＮＤ清心中</t>
  </si>
  <si>
    <t>広島城南中</t>
  </si>
  <si>
    <t>安佐中</t>
  </si>
  <si>
    <t>安西中</t>
  </si>
  <si>
    <t>祇園中</t>
  </si>
  <si>
    <t>祇園東中</t>
  </si>
  <si>
    <t>戸山中</t>
  </si>
  <si>
    <t>伴中</t>
  </si>
  <si>
    <t>安佐南中</t>
  </si>
  <si>
    <t>長束中</t>
  </si>
  <si>
    <t>高取北中</t>
  </si>
  <si>
    <t>城山北中</t>
  </si>
  <si>
    <t>東原中</t>
  </si>
  <si>
    <t>大塚中</t>
  </si>
  <si>
    <t>ＡＩＣＪ中</t>
  </si>
  <si>
    <t>白木中</t>
  </si>
  <si>
    <t>高陽中</t>
  </si>
  <si>
    <t>落合中</t>
  </si>
  <si>
    <t>可部中</t>
  </si>
  <si>
    <t>亀山中</t>
  </si>
  <si>
    <t>清和中</t>
  </si>
  <si>
    <t>日浦中</t>
  </si>
  <si>
    <t>亀崎中</t>
  </si>
  <si>
    <t>三入中</t>
  </si>
  <si>
    <t>口田中</t>
  </si>
  <si>
    <t>瀬野川中</t>
  </si>
  <si>
    <t>阿戸中</t>
  </si>
  <si>
    <t>船越中</t>
  </si>
  <si>
    <t>矢野中</t>
  </si>
  <si>
    <t>瀬野川東中</t>
  </si>
  <si>
    <t>広島三和中</t>
  </si>
  <si>
    <t>五日市観音中</t>
  </si>
  <si>
    <t>五月が丘中</t>
  </si>
  <si>
    <t>美鈴が丘中</t>
  </si>
  <si>
    <t>五日市中</t>
  </si>
  <si>
    <t>五日市南中</t>
  </si>
  <si>
    <t>城山中</t>
  </si>
  <si>
    <t>湯来中</t>
  </si>
  <si>
    <t>砂谷中</t>
  </si>
  <si>
    <t>広島なぎさ中</t>
  </si>
  <si>
    <t>廿日市中</t>
  </si>
  <si>
    <t>七尾中</t>
  </si>
  <si>
    <t>阿品台中</t>
  </si>
  <si>
    <t>野坂中</t>
  </si>
  <si>
    <t>四季が丘中</t>
  </si>
  <si>
    <t>佐伯中</t>
  </si>
  <si>
    <t>廿日市吉和中</t>
  </si>
  <si>
    <t>大野中</t>
  </si>
  <si>
    <t>大野東中</t>
  </si>
  <si>
    <t>宮島中</t>
  </si>
  <si>
    <t>山陽女中</t>
  </si>
  <si>
    <t>玖波中</t>
  </si>
  <si>
    <t>大竹中</t>
  </si>
  <si>
    <t>加計中</t>
  </si>
  <si>
    <t>芸北中</t>
  </si>
  <si>
    <t>豊平中</t>
  </si>
  <si>
    <t>大朝中</t>
  </si>
  <si>
    <t>千代田中</t>
  </si>
  <si>
    <t>新庄中</t>
  </si>
  <si>
    <t>吉田中</t>
  </si>
  <si>
    <t>八千代中</t>
  </si>
  <si>
    <t>美土里中</t>
  </si>
  <si>
    <t>高宮中</t>
  </si>
  <si>
    <t>甲田中</t>
  </si>
  <si>
    <t>向原中</t>
  </si>
  <si>
    <t>仁方中</t>
  </si>
  <si>
    <t>白岳中</t>
  </si>
  <si>
    <t>広中央中</t>
  </si>
  <si>
    <t>郷原中</t>
  </si>
  <si>
    <t>横路中</t>
  </si>
  <si>
    <t>阿賀中</t>
  </si>
  <si>
    <t>大冠中</t>
  </si>
  <si>
    <t>警固屋中</t>
  </si>
  <si>
    <t>宮原中</t>
  </si>
  <si>
    <t>和庄中</t>
  </si>
  <si>
    <t>東畑中</t>
  </si>
  <si>
    <t>片山中</t>
  </si>
  <si>
    <t>呉中央中</t>
  </si>
  <si>
    <t>両城中</t>
  </si>
  <si>
    <t>吉浦中</t>
  </si>
  <si>
    <t>天応中</t>
  </si>
  <si>
    <t>昭和中</t>
  </si>
  <si>
    <t>昭和北中</t>
  </si>
  <si>
    <t>呉青山中</t>
  </si>
  <si>
    <t>川尻中</t>
  </si>
  <si>
    <t>安浦中</t>
  </si>
  <si>
    <t>豊浜中</t>
  </si>
  <si>
    <t>音戸中</t>
  </si>
  <si>
    <t>明徳中</t>
  </si>
  <si>
    <t>倉橋中</t>
  </si>
  <si>
    <t>蒲刈中</t>
  </si>
  <si>
    <t>安芸府中中</t>
  </si>
  <si>
    <t>府中緑ヶ丘中</t>
  </si>
  <si>
    <t>海田中</t>
  </si>
  <si>
    <t>海田西中</t>
  </si>
  <si>
    <t>熊野中</t>
  </si>
  <si>
    <t>熊野東中</t>
  </si>
  <si>
    <t>坂中</t>
  </si>
  <si>
    <t>江田島中</t>
  </si>
  <si>
    <t>能美中</t>
  </si>
  <si>
    <t>三高中</t>
  </si>
  <si>
    <t>大柿中</t>
  </si>
  <si>
    <t>西条中</t>
  </si>
  <si>
    <t>向陽中</t>
  </si>
  <si>
    <t>八本松中</t>
  </si>
  <si>
    <t>志和中</t>
  </si>
  <si>
    <t>高屋中</t>
  </si>
  <si>
    <t>磯松中</t>
  </si>
  <si>
    <t>松賀中</t>
  </si>
  <si>
    <t>高美が丘中</t>
  </si>
  <si>
    <t>黒瀬中</t>
  </si>
  <si>
    <t>福富中</t>
  </si>
  <si>
    <t>豊栄中</t>
  </si>
  <si>
    <t>河内中</t>
  </si>
  <si>
    <t>安芸津中</t>
  </si>
  <si>
    <t>武田中</t>
  </si>
  <si>
    <t>近大東広島中</t>
  </si>
  <si>
    <t>県立広島中</t>
  </si>
  <si>
    <t>久保中</t>
  </si>
  <si>
    <t>長江中</t>
  </si>
  <si>
    <t>栗原中</t>
  </si>
  <si>
    <t>尾道吉和中</t>
  </si>
  <si>
    <t>日比崎中</t>
  </si>
  <si>
    <t>美木中</t>
  </si>
  <si>
    <t>高西中</t>
  </si>
  <si>
    <t>百島中</t>
  </si>
  <si>
    <t>浦崎中</t>
  </si>
  <si>
    <t>向東中</t>
  </si>
  <si>
    <t>御調中</t>
  </si>
  <si>
    <t>向島中</t>
  </si>
  <si>
    <t>因島南中</t>
  </si>
  <si>
    <t>因北中</t>
  </si>
  <si>
    <t>重井中</t>
  </si>
  <si>
    <t>瀬戸田中</t>
  </si>
  <si>
    <t>尾道中</t>
  </si>
  <si>
    <t>三原第一中</t>
  </si>
  <si>
    <t>三原第二中</t>
  </si>
  <si>
    <t>三原第三中</t>
  </si>
  <si>
    <t>三原第四中</t>
  </si>
  <si>
    <t>三原第五中</t>
  </si>
  <si>
    <t>幸崎中</t>
  </si>
  <si>
    <t>宮浦中</t>
  </si>
  <si>
    <t>本郷中</t>
  </si>
  <si>
    <t>久井中</t>
  </si>
  <si>
    <t>大和中</t>
  </si>
  <si>
    <t>広大三原中</t>
  </si>
  <si>
    <t>如水館中</t>
  </si>
  <si>
    <t>大崎上島中</t>
  </si>
  <si>
    <t>忠海中</t>
  </si>
  <si>
    <t>竹原中</t>
  </si>
  <si>
    <t>賀茂川中</t>
  </si>
  <si>
    <t>甲山中</t>
  </si>
  <si>
    <t>世羅中</t>
  </si>
  <si>
    <t>世羅西中</t>
  </si>
  <si>
    <t>福山東中</t>
  </si>
  <si>
    <t>福山城北中</t>
  </si>
  <si>
    <t>福山城南中</t>
  </si>
  <si>
    <t>鷹取中</t>
  </si>
  <si>
    <t>福山城東中</t>
  </si>
  <si>
    <t>幸千中</t>
  </si>
  <si>
    <t>済美中</t>
  </si>
  <si>
    <t>向丘中</t>
  </si>
  <si>
    <t>鞆中</t>
  </si>
  <si>
    <t>鳳中</t>
  </si>
  <si>
    <t>培遠中</t>
  </si>
  <si>
    <t>大成館中</t>
  </si>
  <si>
    <t>松永中</t>
  </si>
  <si>
    <t>精華中</t>
  </si>
  <si>
    <t>福山中央中</t>
  </si>
  <si>
    <t>芦田中</t>
  </si>
  <si>
    <t>山野中</t>
  </si>
  <si>
    <t>加茂中</t>
  </si>
  <si>
    <t>駅家中</t>
  </si>
  <si>
    <t>誠之中</t>
  </si>
  <si>
    <t>福山城西中</t>
  </si>
  <si>
    <t>大門中</t>
  </si>
  <si>
    <t>一ツ橋中</t>
  </si>
  <si>
    <t>東朋中</t>
  </si>
  <si>
    <t>駅家南中</t>
  </si>
  <si>
    <t>新市中央中</t>
  </si>
  <si>
    <t>福山中</t>
  </si>
  <si>
    <t>至誠中</t>
  </si>
  <si>
    <t>神辺中</t>
  </si>
  <si>
    <t>神辺東中</t>
  </si>
  <si>
    <t>神辺西中</t>
  </si>
  <si>
    <t>広大福山中</t>
  </si>
  <si>
    <t>近大福山中</t>
  </si>
  <si>
    <t>盈進中</t>
  </si>
  <si>
    <t>銀河学院中</t>
  </si>
  <si>
    <t>英数学館中</t>
  </si>
  <si>
    <t>府中第一中</t>
  </si>
  <si>
    <t>上下中</t>
  </si>
  <si>
    <t>神石三和中</t>
  </si>
  <si>
    <t>神石高原中</t>
  </si>
  <si>
    <t>三次三和中</t>
  </si>
  <si>
    <t>君田中</t>
  </si>
  <si>
    <t>布野中</t>
  </si>
  <si>
    <t>作木中</t>
  </si>
  <si>
    <t>三良坂中</t>
  </si>
  <si>
    <t>吉舎中</t>
  </si>
  <si>
    <t>三次中</t>
  </si>
  <si>
    <t>十日市中</t>
  </si>
  <si>
    <t>八次中</t>
  </si>
  <si>
    <t>塩町中</t>
  </si>
  <si>
    <t>川地中</t>
  </si>
  <si>
    <t>甲奴中</t>
  </si>
  <si>
    <t>庄原中</t>
  </si>
  <si>
    <t>西城中</t>
  </si>
  <si>
    <t>東城中</t>
  </si>
  <si>
    <t>口和中</t>
  </si>
  <si>
    <t>高野中</t>
  </si>
  <si>
    <t>比和中</t>
  </si>
  <si>
    <t>総領中</t>
  </si>
  <si>
    <t>広島中等教育</t>
  </si>
  <si>
    <t>ﾋﾛｼﾏﾁｭｳﾄｳｷｮｳｲｸ</t>
  </si>
  <si>
    <t>東広島中央中</t>
  </si>
  <si>
    <t>ﾋｶﾞｼﾋﾛｼﾏﾁｭｳｵｳ</t>
  </si>
  <si>
    <t>府中学園</t>
  </si>
  <si>
    <t>ﾌﾁｭｳｶﾞｸｴﾝ</t>
  </si>
  <si>
    <t>毎年この下のセルで学校名などを確認し，訂正すること。（広島県中体連の事務局と連携すること）</t>
  </si>
  <si>
    <t>ｵｵﾂﾞｶ</t>
  </si>
  <si>
    <t>中</t>
  </si>
  <si>
    <t>１</t>
  </si>
  <si>
    <t>２</t>
  </si>
  <si>
    <t>３</t>
  </si>
  <si>
    <t>４</t>
  </si>
  <si>
    <t>５</t>
  </si>
  <si>
    <t>６</t>
  </si>
  <si>
    <t>７</t>
  </si>
  <si>
    <t>８</t>
  </si>
  <si>
    <t>東</t>
  </si>
  <si>
    <t>南</t>
  </si>
  <si>
    <t>９</t>
  </si>
  <si>
    <t>１０</t>
  </si>
  <si>
    <t>１１</t>
  </si>
  <si>
    <t>西</t>
  </si>
  <si>
    <t>１２</t>
  </si>
  <si>
    <t>１３</t>
  </si>
  <si>
    <t>１４</t>
  </si>
  <si>
    <t>安佐南</t>
  </si>
  <si>
    <t>安佐北</t>
  </si>
  <si>
    <t>安芸</t>
  </si>
  <si>
    <t>佐伯</t>
  </si>
  <si>
    <t>広島南特支</t>
  </si>
  <si>
    <t>広島中央特支</t>
  </si>
  <si>
    <t>朝鮮中級</t>
  </si>
  <si>
    <t>広島市南区霞1-3-30</t>
  </si>
  <si>
    <t>広島市西区中広町3-1-41</t>
  </si>
  <si>
    <t>比治山女子中</t>
  </si>
  <si>
    <t>ﾋｼﾞﾔﾏｼﾞｮｼ</t>
  </si>
  <si>
    <t>広島市西区楠木町4-１5-13</t>
  </si>
  <si>
    <t>広島市安佐南区伴中央1-7-1</t>
  </si>
  <si>
    <t>広島市安佐南区祇園2-33-16</t>
  </si>
  <si>
    <t>広島市安佐北区あさひが丘7-20-1</t>
  </si>
  <si>
    <t>広島市佐伯区湯来町和田112</t>
  </si>
  <si>
    <t>広島市佐伯区湯来町大字伏谷5-1</t>
  </si>
  <si>
    <t>広島市佐伯区海老山南2-2-1</t>
  </si>
  <si>
    <t>廿日市市宮島町779-2</t>
  </si>
  <si>
    <t>0829-44-2012</t>
  </si>
  <si>
    <t>廿日市市佐方本町1-1</t>
  </si>
  <si>
    <r>
      <t>廿日市市吉和</t>
    </r>
    <r>
      <rPr>
        <sz val="10"/>
        <rFont val="ＭＳ Ｐゴシック"/>
        <family val="3"/>
      </rPr>
      <t>1555</t>
    </r>
    <r>
      <rPr>
        <sz val="11"/>
        <rFont val="ＭＳ Ｐゴシック"/>
        <family val="3"/>
      </rPr>
      <t>-1</t>
    </r>
  </si>
  <si>
    <t>大竹市小方ケ丘1-1</t>
  </si>
  <si>
    <t>山県郡安芸太田町大字加計5107-1</t>
  </si>
  <si>
    <t>安芸太田中</t>
  </si>
  <si>
    <t>ｱｷｵｵﾀ</t>
  </si>
  <si>
    <t>山県郡安芸太田町上筒賀172</t>
  </si>
  <si>
    <t>山県郡北広島町川小田10075-90</t>
  </si>
  <si>
    <t>山県郡北広島町都志見10914</t>
  </si>
  <si>
    <t>安芸高田市吉田町常友1018-1</t>
  </si>
  <si>
    <t>安芸高田市向原町坂236-1</t>
  </si>
  <si>
    <t>広南中</t>
  </si>
  <si>
    <t>ﾋﾛﾐﾅﾐ</t>
  </si>
  <si>
    <t>737-1377</t>
  </si>
  <si>
    <t>呉市倉橋町383-2</t>
  </si>
  <si>
    <t>0823-53-0019</t>
  </si>
  <si>
    <t>0823-53-0021</t>
  </si>
  <si>
    <t>安芸郡熊野町中溝6-1-1</t>
  </si>
  <si>
    <t>安芸郡熊野町萩原1-23-1</t>
  </si>
  <si>
    <t>江田島市能美町中町3721-1</t>
  </si>
  <si>
    <t>東広島市西条町大沢25-2</t>
  </si>
  <si>
    <t>東広島市西条町寺家6466</t>
  </si>
  <si>
    <t>東広島市志和町志和西1432</t>
  </si>
  <si>
    <t>尾道市向島町5548-10</t>
  </si>
  <si>
    <t>0848-20-6615</t>
  </si>
  <si>
    <t>0848-20-6613</t>
  </si>
  <si>
    <t>尾道特支</t>
  </si>
  <si>
    <t>722-0073</t>
  </si>
  <si>
    <t>三原市糸崎5-7-1</t>
  </si>
  <si>
    <t>三原市須波ハイツ2-26-1</t>
  </si>
  <si>
    <t>三原市幸崎町能地3-16-1</t>
  </si>
  <si>
    <t>三原市下北方2-27-1</t>
  </si>
  <si>
    <t>竹原市吉名町4907-1</t>
  </si>
  <si>
    <t>福山市松永町2-24-16</t>
  </si>
  <si>
    <t>福山市赤坂町赤坂910</t>
  </si>
  <si>
    <t>福山暁の星女中</t>
  </si>
  <si>
    <t>ﾌｸﾔﾏｱｹﾉﾎｼｼﾞｮｼ</t>
  </si>
  <si>
    <t>府中市上下町上下915</t>
  </si>
  <si>
    <t>神石郡神石高原町油木甲6836-1</t>
  </si>
  <si>
    <t>0847-89-0003</t>
  </si>
  <si>
    <t>0847-89-0004</t>
  </si>
  <si>
    <t>三次市君田町東入君10361-2</t>
  </si>
  <si>
    <t>三次市畠敷町1860</t>
  </si>
  <si>
    <t>庄原市高野町新市1314-1</t>
  </si>
  <si>
    <t>西暦</t>
  </si>
  <si>
    <t>左のセルに西暦を入力</t>
  </si>
  <si>
    <t>元号</t>
  </si>
  <si>
    <t>平成30年度</t>
  </si>
  <si>
    <t>通信回</t>
  </si>
  <si>
    <t>区</t>
  </si>
  <si>
    <t>番</t>
  </si>
  <si>
    <t>広島市中学校体育連盟会長　様</t>
  </si>
  <si>
    <t>月</t>
  </si>
  <si>
    <t>日</t>
  </si>
  <si>
    <t>上記の通り、標記大会に出場することを認め、参加申し込みをいたします。</t>
  </si>
  <si>
    <t>また、本大会プログラム作成及び成績上位者の報道発表並びにHPにおける</t>
  </si>
  <si>
    <t>学　校　名</t>
  </si>
  <si>
    <t>学校長名</t>
  </si>
  <si>
    <t>監督氏名</t>
  </si>
  <si>
    <t>審判員氏名</t>
  </si>
  <si>
    <t>住　　　所</t>
  </si>
  <si>
    <t>選手名、学年、学校名等の個人情報の記載についての本人及び保護者の</t>
  </si>
  <si>
    <t>同意を得ています。</t>
  </si>
  <si>
    <t>ﾅﾝﾊﾞｰ</t>
  </si>
  <si>
    <t>合計</t>
  </si>
  <si>
    <t>平成29年度</t>
  </si>
  <si>
    <t>ファイル記号</t>
  </si>
  <si>
    <t>住所</t>
  </si>
  <si>
    <r>
      <rPr>
        <b/>
        <sz val="14"/>
        <color indexed="10"/>
        <rFont val="ＭＳ Ｐゴシック"/>
        <family val="3"/>
      </rPr>
      <t>各競技会の申し込みは
「○○申込」</t>
    </r>
    <r>
      <rPr>
        <b/>
        <sz val="14"/>
        <color indexed="12"/>
        <rFont val="ＭＳ Ｐゴシック"/>
        <family val="3"/>
      </rPr>
      <t>シートで必要項目すればできます。</t>
    </r>
  </si>
  <si>
    <t>市総体駅伝　３</t>
  </si>
  <si>
    <t>《男子の部》</t>
  </si>
  <si>
    <t>区
距離</t>
  </si>
  <si>
    <t>登録番号</t>
  </si>
  <si>
    <t>氏　　　名</t>
  </si>
  <si>
    <t>最終オーダー
（区間番号）</t>
  </si>
  <si>
    <t>氏　　名</t>
  </si>
  <si>
    <t>１区
３．０</t>
  </si>
  <si>
    <t>２区
３．０</t>
  </si>
  <si>
    <t>３区
２．５</t>
  </si>
  <si>
    <t>４区
３．０</t>
  </si>
  <si>
    <t>５区
３．０</t>
  </si>
  <si>
    <t>６区
３．０</t>
  </si>
  <si>
    <t>補員</t>
  </si>
  <si>
    <t>《女子の部》</t>
  </si>
  <si>
    <t>２区
２．５</t>
  </si>
  <si>
    <t>３区
２．０</t>
  </si>
  <si>
    <t>４区
２．５</t>
  </si>
  <si>
    <t>大会参加人数</t>
  </si>
  <si>
    <t>市総体新規登録者（駅伝のみ出場）</t>
  </si>
  <si>
    <t>　このロードレースは、市総体駅伝の部における正式種目ではありませんが、ロードレースにおける「審判講習会」の一環として実施されるものです。そこで、駅伝に出場できない生徒等にも、レース経験の機会を与えるという目的を兼ねて実施しています。</t>
  </si>
  <si>
    <t>&lt;ロードレース申し込みの注意事項&gt;</t>
  </si>
  <si>
    <t>駅伝の部に出場する選手は、ロードレースに参加できない。</t>
  </si>
  <si>
    <t>《男子》</t>
  </si>
  <si>
    <t>人数</t>
  </si>
  <si>
    <t>監督名：</t>
  </si>
  <si>
    <t>県・全中選回</t>
  </si>
  <si>
    <r>
      <t>※広島市中学総体駅伝</t>
    </r>
    <r>
      <rPr>
        <b/>
        <sz val="14"/>
        <color indexed="9"/>
        <rFont val="ＭＳ Ｐゴシック"/>
        <family val="3"/>
      </rPr>
      <t>の入力用シートです。下の申込一覧の</t>
    </r>
    <r>
      <rPr>
        <b/>
        <u val="single"/>
        <sz val="14"/>
        <color indexed="43"/>
        <rFont val="ＭＳ Ｐゴシック"/>
        <family val="3"/>
      </rPr>
      <t>薄黄色セル部分</t>
    </r>
    <r>
      <rPr>
        <b/>
        <sz val="14"/>
        <color indexed="9"/>
        <rFont val="ＭＳ Ｐゴシック"/>
        <family val="3"/>
      </rPr>
      <t>に必要事項を入力し印刷します。</t>
    </r>
  </si>
  <si>
    <t>学校</t>
  </si>
  <si>
    <t>Ａ</t>
  </si>
  <si>
    <t>Ｂ</t>
  </si>
  <si>
    <t>３０００ｍタイム</t>
  </si>
  <si>
    <t>１５００ｍタイム</t>
  </si>
  <si>
    <t>追加参加費</t>
  </si>
  <si>
    <t>同意を得ています。</t>
  </si>
  <si>
    <t>《女子》</t>
  </si>
  <si>
    <t>吉名学園</t>
  </si>
  <si>
    <t>ﾖｼﾅｶﾞｸｴﾝ</t>
  </si>
  <si>
    <t>府中明郷学園</t>
  </si>
  <si>
    <t>ﾌﾁｭｳﾒｲｷｮｳｶﾞｸｴﾝ</t>
  </si>
  <si>
    <t>生年月日（西暦）</t>
  </si>
  <si>
    <t>生年月日（月）</t>
  </si>
  <si>
    <t>生年月日（日）</t>
  </si>
  <si>
    <t>登録番号</t>
  </si>
  <si>
    <t>姓</t>
  </si>
  <si>
    <t>名</t>
  </si>
  <si>
    <t>姓（カナ）</t>
  </si>
  <si>
    <t>名（カナ）</t>
  </si>
  <si>
    <t>性別</t>
  </si>
  <si>
    <t>学年</t>
  </si>
  <si>
    <t>備考</t>
  </si>
  <si>
    <t>姓（英字）</t>
  </si>
  <si>
    <t>名（英字）</t>
  </si>
  <si>
    <t>国籍</t>
  </si>
  <si>
    <t>生年月日</t>
  </si>
  <si>
    <t>男</t>
  </si>
  <si>
    <t>陸連登録用</t>
  </si>
  <si>
    <t>女</t>
  </si>
  <si>
    <t>校長</t>
  </si>
  <si>
    <t>部活動指導員</t>
  </si>
  <si>
    <t>市総体出場</t>
  </si>
  <si>
    <t>駅伝出場</t>
  </si>
  <si>
    <t>駅伝</t>
  </si>
  <si>
    <t>Ｃ</t>
  </si>
  <si>
    <t>駅伝のみ</t>
  </si>
  <si>
    <t>ｲﾂｶｲﾁｶﾝﾉﾝ</t>
  </si>
  <si>
    <t>平成31年度</t>
  </si>
  <si>
    <t>ひろしま協創中</t>
  </si>
  <si>
    <t>ﾋﾛｼﾏｷｮｳｿｳ</t>
  </si>
  <si>
    <t>広島市西区井口4-6-18</t>
  </si>
  <si>
    <t>広島叡智学園</t>
  </si>
  <si>
    <t>ﾋﾛｼﾏｴｲﾁｶﾞｸｴﾝ</t>
  </si>
  <si>
    <t>豊田郡大崎上島町大串3137-2</t>
  </si>
  <si>
    <t>三次市南畑敷町155</t>
  </si>
  <si>
    <t>725-0200</t>
  </si>
  <si>
    <t>728-0017</t>
  </si>
  <si>
    <t>0824-63-4104</t>
  </si>
  <si>
    <t>県立三次中</t>
  </si>
  <si>
    <t>ｹﾝﾘﾂﾐﾖｼ</t>
  </si>
  <si>
    <t>広島南特支</t>
  </si>
  <si>
    <t>幟町中学校</t>
  </si>
  <si>
    <t>吉島中学校</t>
  </si>
  <si>
    <t>国泰寺中学校</t>
  </si>
  <si>
    <t>江波中学校</t>
  </si>
  <si>
    <t>修道中学校</t>
  </si>
  <si>
    <t>安田中学校</t>
  </si>
  <si>
    <t>女学院中学校</t>
  </si>
  <si>
    <t>温品中学校</t>
  </si>
  <si>
    <t>戸坂中学校</t>
  </si>
  <si>
    <t>牛田中学校</t>
  </si>
  <si>
    <t>二葉中学校</t>
  </si>
  <si>
    <t>福木中学校</t>
  </si>
  <si>
    <t>早稲田中学校</t>
  </si>
  <si>
    <t>広島城北中学校</t>
  </si>
  <si>
    <t>大州中学校</t>
  </si>
  <si>
    <t>段原中学校</t>
  </si>
  <si>
    <t>翠町中学校</t>
  </si>
  <si>
    <t>仁保中学校</t>
  </si>
  <si>
    <t>楠那中学校</t>
  </si>
  <si>
    <t>宇品中学校</t>
  </si>
  <si>
    <t>似島中学校</t>
  </si>
  <si>
    <t>似島学園中学校</t>
  </si>
  <si>
    <t>広大附中学校</t>
  </si>
  <si>
    <t>広大東雲中学校</t>
  </si>
  <si>
    <t>比治山女子中学校</t>
  </si>
  <si>
    <t>観音中学校</t>
  </si>
  <si>
    <t>己斐中学校</t>
  </si>
  <si>
    <t>庚午中学校</t>
  </si>
  <si>
    <t>井口中学校</t>
  </si>
  <si>
    <t>古田中学校</t>
  </si>
  <si>
    <t>己斐上中学校</t>
  </si>
  <si>
    <t>井口台中学校</t>
  </si>
  <si>
    <t>崇徳中学校</t>
  </si>
  <si>
    <t>ひろしま協創中学校</t>
  </si>
  <si>
    <t>ＮＤ清心中学校</t>
  </si>
  <si>
    <t>広島城南中学校</t>
  </si>
  <si>
    <t>安佐中学校</t>
  </si>
  <si>
    <t>安西中学校</t>
  </si>
  <si>
    <t>祇園中学校</t>
  </si>
  <si>
    <t>祇園東中学校</t>
  </si>
  <si>
    <t>戸山中学校</t>
  </si>
  <si>
    <t>伴中学校</t>
  </si>
  <si>
    <t>安佐南中学校</t>
  </si>
  <si>
    <t>長束中学校</t>
  </si>
  <si>
    <t>高取北中学校</t>
  </si>
  <si>
    <t>城山北中学校</t>
  </si>
  <si>
    <t>東原中学校</t>
  </si>
  <si>
    <t>大塚中学校</t>
  </si>
  <si>
    <t>ＡＩＣＪ中学校</t>
  </si>
  <si>
    <t>白木中学校</t>
  </si>
  <si>
    <t>高陽中学校</t>
  </si>
  <si>
    <t>落合中学校</t>
  </si>
  <si>
    <t>可部中学校</t>
  </si>
  <si>
    <t>亀山中学校</t>
  </si>
  <si>
    <t>清和中学校</t>
  </si>
  <si>
    <t>日浦中学校</t>
  </si>
  <si>
    <t>亀崎中学校</t>
  </si>
  <si>
    <t>三入中学校</t>
  </si>
  <si>
    <t>口田中学校</t>
  </si>
  <si>
    <t>広島中央特別支援学校</t>
  </si>
  <si>
    <t>職名</t>
  </si>
  <si>
    <t>教頭</t>
  </si>
  <si>
    <t>教諭</t>
  </si>
  <si>
    <t>主幹教諭</t>
  </si>
  <si>
    <t>代表顧問(監督)</t>
  </si>
  <si>
    <t>Hebonの数式</t>
  </si>
  <si>
    <t>*はセルの行</t>
  </si>
  <si>
    <t>=Hebon(K*)</t>
  </si>
  <si>
    <t>=Hebon(L*,1)</t>
  </si>
  <si>
    <t>大竹中学校</t>
  </si>
  <si>
    <t>尾道特別支援学校</t>
  </si>
  <si>
    <t>賀茂川中学校</t>
  </si>
  <si>
    <t>瀬野川中学校</t>
  </si>
  <si>
    <t>阿戸中学校</t>
  </si>
  <si>
    <t>船越中学校</t>
  </si>
  <si>
    <t>矢野中学校</t>
  </si>
  <si>
    <t>瀬野川東中学校</t>
  </si>
  <si>
    <t>広島三和中学校</t>
  </si>
  <si>
    <t>五日市観音中学校</t>
  </si>
  <si>
    <t>五月が丘中学校</t>
  </si>
  <si>
    <t>美鈴が丘中学校</t>
  </si>
  <si>
    <t>五日市中学校</t>
  </si>
  <si>
    <t>五日市南中学校</t>
  </si>
  <si>
    <t>城山中学校</t>
  </si>
  <si>
    <t>湯来中学校</t>
  </si>
  <si>
    <t>砂谷中学校</t>
  </si>
  <si>
    <t>広島なぎさ中学校</t>
  </si>
  <si>
    <t>廿日市中学校</t>
  </si>
  <si>
    <t>七尾中学校</t>
  </si>
  <si>
    <t>阿品台中学校</t>
  </si>
  <si>
    <t>野坂中学校</t>
  </si>
  <si>
    <t>四季が丘中学校</t>
  </si>
  <si>
    <t>佐伯中学校</t>
  </si>
  <si>
    <t>廿日市吉和中学校</t>
  </si>
  <si>
    <t>大野中学校</t>
  </si>
  <si>
    <t>大野東中学校</t>
  </si>
  <si>
    <t>宮島中学校</t>
  </si>
  <si>
    <t>山陽女中学校</t>
  </si>
  <si>
    <t>玖波中学校</t>
  </si>
  <si>
    <t>加計中学校</t>
  </si>
  <si>
    <t>安芸太田中学校</t>
  </si>
  <si>
    <t>芸北中学校</t>
  </si>
  <si>
    <t>豊平中学校</t>
  </si>
  <si>
    <t>大朝中学校</t>
  </si>
  <si>
    <t>千代田中学校</t>
  </si>
  <si>
    <t>新庄中学校</t>
  </si>
  <si>
    <t>吉田中学校</t>
  </si>
  <si>
    <t>八千代中学校</t>
  </si>
  <si>
    <t>美土里中学校</t>
  </si>
  <si>
    <t>高宮中学校</t>
  </si>
  <si>
    <t>甲田中学校</t>
  </si>
  <si>
    <t>向原中学校</t>
  </si>
  <si>
    <t>仁方中学校</t>
  </si>
  <si>
    <t>広南中学校</t>
  </si>
  <si>
    <t>白岳中学校</t>
  </si>
  <si>
    <t>広中央中学校</t>
  </si>
  <si>
    <t>郷原中学校</t>
  </si>
  <si>
    <t>横路中学校</t>
  </si>
  <si>
    <t>阿賀中学校</t>
  </si>
  <si>
    <t>大冠中学校</t>
  </si>
  <si>
    <t>警固屋中学校</t>
  </si>
  <si>
    <t>宮原中学校</t>
  </si>
  <si>
    <t>和庄中学校</t>
  </si>
  <si>
    <t>東畑中学校</t>
  </si>
  <si>
    <t>片山中学校</t>
  </si>
  <si>
    <t>呉中央中学校</t>
  </si>
  <si>
    <t>両城中学校</t>
  </si>
  <si>
    <t>吉浦中学校</t>
  </si>
  <si>
    <t>天応中学校</t>
  </si>
  <si>
    <t>昭和中学校</t>
  </si>
  <si>
    <t>昭和北中学校</t>
  </si>
  <si>
    <t>呉青山中学校</t>
  </si>
  <si>
    <t>川尻中学校</t>
  </si>
  <si>
    <t>安浦中学校</t>
  </si>
  <si>
    <t>豊浜中学校</t>
  </si>
  <si>
    <t>音戸中学校</t>
  </si>
  <si>
    <t>明徳中学校</t>
  </si>
  <si>
    <t>倉橋中学校</t>
  </si>
  <si>
    <t>蒲刈中学校</t>
  </si>
  <si>
    <t>安芸府中中学校</t>
  </si>
  <si>
    <t>府中緑ヶ丘中学校</t>
  </si>
  <si>
    <t>海田中学校</t>
  </si>
  <si>
    <t>海田西中学校</t>
  </si>
  <si>
    <t>熊野中学校</t>
  </si>
  <si>
    <t>熊野東中学校</t>
  </si>
  <si>
    <t>坂中学校</t>
  </si>
  <si>
    <t>江田島中学校</t>
  </si>
  <si>
    <t>能美中学校</t>
  </si>
  <si>
    <t>三高中学校</t>
  </si>
  <si>
    <t>大柿中学校</t>
  </si>
  <si>
    <t>西条中学校</t>
  </si>
  <si>
    <t>向陽中学校</t>
  </si>
  <si>
    <t>八本松中学校</t>
  </si>
  <si>
    <t>志和中学校</t>
  </si>
  <si>
    <t>高屋中学校</t>
  </si>
  <si>
    <t>磯松中学校</t>
  </si>
  <si>
    <t>松賀中学校</t>
  </si>
  <si>
    <t>高美が丘中学校</t>
  </si>
  <si>
    <t>黒瀬中学校</t>
  </si>
  <si>
    <t>福富中学校</t>
  </si>
  <si>
    <t>豊栄中学校</t>
  </si>
  <si>
    <t>河内中学校</t>
  </si>
  <si>
    <t>安芸津中学校</t>
  </si>
  <si>
    <t>東広島中央中学校</t>
  </si>
  <si>
    <t>武田中学校</t>
  </si>
  <si>
    <t>近大東広島中学校</t>
  </si>
  <si>
    <t>県立広島中学校</t>
  </si>
  <si>
    <t>久保中学校</t>
  </si>
  <si>
    <t>長江中学校</t>
  </si>
  <si>
    <t>栗原中学校</t>
  </si>
  <si>
    <t>尾道吉和中学校</t>
  </si>
  <si>
    <t>日比崎中学校</t>
  </si>
  <si>
    <t>美木中学校</t>
  </si>
  <si>
    <t>高西中学校</t>
  </si>
  <si>
    <t>百島中学校</t>
  </si>
  <si>
    <t>浦崎中学校</t>
  </si>
  <si>
    <t>向東中学校</t>
  </si>
  <si>
    <t>御調中学校</t>
  </si>
  <si>
    <t>向島中学校</t>
  </si>
  <si>
    <t>因島南中学校</t>
  </si>
  <si>
    <t>因北中学校</t>
  </si>
  <si>
    <t>重井中学校</t>
  </si>
  <si>
    <t>瀬戸田中学校</t>
  </si>
  <si>
    <t>尾道中学校</t>
  </si>
  <si>
    <t>三原第一中学校</t>
  </si>
  <si>
    <t>三原第二中学校</t>
  </si>
  <si>
    <t>三原第三中学校</t>
  </si>
  <si>
    <t>三原第四中学校</t>
  </si>
  <si>
    <t>三原第五中学校</t>
  </si>
  <si>
    <t>幸崎中学校</t>
  </si>
  <si>
    <t>宮浦中学校</t>
  </si>
  <si>
    <t>本郷中学校</t>
  </si>
  <si>
    <t>久井中学校</t>
  </si>
  <si>
    <t>大和中学校</t>
  </si>
  <si>
    <t>広大三原中学校</t>
  </si>
  <si>
    <t>如水館中学校</t>
  </si>
  <si>
    <t>大崎上島中学校</t>
  </si>
  <si>
    <t>忠海中学校</t>
  </si>
  <si>
    <t>竹原中学校</t>
  </si>
  <si>
    <t>甲山中学校</t>
  </si>
  <si>
    <t>世羅中学校</t>
  </si>
  <si>
    <t>世羅西中学校</t>
  </si>
  <si>
    <t>福山東中学校</t>
  </si>
  <si>
    <t>福山城北中学校</t>
  </si>
  <si>
    <t>福山城南中学校</t>
  </si>
  <si>
    <t>鷹取中学校</t>
  </si>
  <si>
    <t>福山城東中学校</t>
  </si>
  <si>
    <t>幸千中学校</t>
  </si>
  <si>
    <t>済美中学校</t>
  </si>
  <si>
    <t>向丘中学校</t>
  </si>
  <si>
    <t>鞆中学校</t>
  </si>
  <si>
    <t>鳳中学校</t>
  </si>
  <si>
    <t>培遠中学校</t>
  </si>
  <si>
    <t>大成館中学校</t>
  </si>
  <si>
    <t>松永中学校</t>
  </si>
  <si>
    <t>精華中学校</t>
  </si>
  <si>
    <t>福山中央中学校</t>
  </si>
  <si>
    <t>芦田中学校</t>
  </si>
  <si>
    <t>山野中学校</t>
  </si>
  <si>
    <t>加茂中学校</t>
  </si>
  <si>
    <t>駅家中学校</t>
  </si>
  <si>
    <t>誠之中学校</t>
  </si>
  <si>
    <t>福山城西中学校</t>
  </si>
  <si>
    <t>大門中学校</t>
  </si>
  <si>
    <t>一ツ橋中学校</t>
  </si>
  <si>
    <t>東朋中学校</t>
  </si>
  <si>
    <t>駅家南中学校</t>
  </si>
  <si>
    <t>新市中央中学校</t>
  </si>
  <si>
    <t>福山中学校</t>
  </si>
  <si>
    <t>至誠中学校</t>
  </si>
  <si>
    <t>神辺中学校</t>
  </si>
  <si>
    <t>神辺東中学校</t>
  </si>
  <si>
    <t>神辺西中学校</t>
  </si>
  <si>
    <t>広大福山中学校</t>
  </si>
  <si>
    <t>近大福山中学校</t>
  </si>
  <si>
    <t>福山暁の星女中学校</t>
  </si>
  <si>
    <t>盈進中学校</t>
  </si>
  <si>
    <t>銀河学院中学校</t>
  </si>
  <si>
    <t>英数学館中学校</t>
  </si>
  <si>
    <t>府中第一中学校</t>
  </si>
  <si>
    <t>上下中学校</t>
  </si>
  <si>
    <t>神石三和中学校</t>
  </si>
  <si>
    <t>神石高原中学校</t>
  </si>
  <si>
    <t>三次三和中学校</t>
  </si>
  <si>
    <t>君田中学校</t>
  </si>
  <si>
    <t>布野中学校</t>
  </si>
  <si>
    <t>作木中学校</t>
  </si>
  <si>
    <t>三良坂中学校</t>
  </si>
  <si>
    <t>吉舎中学校</t>
  </si>
  <si>
    <t>三次中学校</t>
  </si>
  <si>
    <t>十日市中学校</t>
  </si>
  <si>
    <t>八次中学校</t>
  </si>
  <si>
    <t>塩町中学校</t>
  </si>
  <si>
    <t>川地中学校</t>
  </si>
  <si>
    <t>甲奴中学校</t>
  </si>
  <si>
    <t>庄原中学校</t>
  </si>
  <si>
    <t>西城中学校</t>
  </si>
  <si>
    <t>東城中学校</t>
  </si>
  <si>
    <t>口和中学校</t>
  </si>
  <si>
    <t>高野中学校</t>
  </si>
  <si>
    <t>比和中学校</t>
  </si>
  <si>
    <t>総領中学校</t>
  </si>
  <si>
    <t>県立三次中学校</t>
  </si>
  <si>
    <t>朝鮮中級学校</t>
  </si>
  <si>
    <t>中広中学校</t>
  </si>
  <si>
    <t>広島学院</t>
  </si>
  <si>
    <t>全て大文字</t>
  </si>
  <si>
    <t>頭文字は大文字あとは小文字</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</si>
  <si>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</si>
  <si>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</si>
  <si>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</si>
  <si>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</si>
  <si>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</si>
  <si>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</si>
  <si>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</si>
  <si>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</si>
  <si>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</si>
  <si>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</si>
  <si>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</si>
  <si>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</si>
  <si>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</si>
  <si>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</si>
  <si>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</si>
  <si>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</si>
  <si>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</si>
  <si>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</si>
  <si>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</si>
  <si>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</si>
  <si>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</si>
  <si>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</si>
  <si>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</si>
  <si>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</si>
  <si>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</si>
  <si>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</si>
  <si>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</si>
  <si>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</si>
  <si>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</si>
  <si>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元号２</t>
  </si>
  <si>
    <t>令和元年</t>
  </si>
  <si>
    <t>※選手登録（追加登録）は，必ず締め切り日までに県中体連(陸上記録部)に連絡する。
※日本陸連への登録は各校で行い，登録者の登録料の支払い（広島陸協へ）が必要です。</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</si>
  <si>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</si>
  <si>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</si>
  <si>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</si>
  <si>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</si>
  <si>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</si>
  <si>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</si>
  <si>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</si>
  <si>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</si>
  <si>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</si>
  <si>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</si>
  <si>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</si>
  <si>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</si>
  <si>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</si>
  <si>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</si>
  <si>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</si>
  <si>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</si>
  <si>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</si>
  <si>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</si>
  <si>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</si>
  <si>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</si>
  <si>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</si>
  <si>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</si>
  <si>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</si>
  <si>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</si>
  <si>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</si>
  <si>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</si>
  <si>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</si>
  <si>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小方中</t>
  </si>
  <si>
    <t>ｵｶﾞﾀ</t>
  </si>
  <si>
    <t>小方中学校</t>
  </si>
  <si>
    <t>市総体回</t>
  </si>
  <si>
    <t>平成29年度</t>
  </si>
  <si>
    <t>H29</t>
  </si>
  <si>
    <t>平成30年度</t>
  </si>
  <si>
    <t>H30</t>
  </si>
  <si>
    <t>R1</t>
  </si>
  <si>
    <t>令和2年度</t>
  </si>
  <si>
    <t>R2</t>
  </si>
  <si>
    <t>令和3年度</t>
  </si>
  <si>
    <t>R3</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</si>
  <si>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</si>
  <si>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</si>
  <si>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</si>
  <si>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</si>
  <si>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</si>
  <si>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</si>
  <si>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</si>
  <si>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</si>
  <si>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</si>
  <si>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</si>
  <si>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</si>
  <si>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</si>
  <si>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</si>
  <si>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</si>
  <si>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</si>
  <si>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</si>
  <si>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</si>
  <si>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</si>
  <si>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</si>
  <si>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</si>
  <si>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</si>
  <si>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</si>
  <si>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</si>
  <si>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</si>
  <si>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</si>
  <si>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</si>
  <si>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</si>
  <si>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
  </si>
  <si>
    <t>広島国際学院中</t>
  </si>
  <si>
    <t>ﾋﾛｼﾏｺｸｻｲｶﾞｸｲﾝ</t>
  </si>
  <si>
    <t>736-0003</t>
  </si>
  <si>
    <t>安芸郡海田町曽田1-5</t>
  </si>
  <si>
    <t>082-823-3401</t>
  </si>
  <si>
    <t>082-822-7197</t>
  </si>
  <si>
    <t>広島国際学院中学校</t>
  </si>
  <si>
    <t>0846-67-5581</t>
  </si>
  <si>
    <t>0824-62-0353</t>
  </si>
  <si>
    <t>広瀬学園中</t>
  </si>
  <si>
    <t>ﾋﾛｾｶﾞｸｴﾝ</t>
  </si>
  <si>
    <t>広瀬学園中学校</t>
  </si>
  <si>
    <t>想青学園</t>
  </si>
  <si>
    <t>ｿｾｲｶﾞｸｴﾝ</t>
  </si>
  <si>
    <t>男女各５名までの参加とする。距離は、男女とも２ｋｍ。</t>
  </si>
  <si>
    <t>参加できる選手は、市総体駅伝競走の部の要項に記載してある期日までに選手登録を済めせている者とする。</t>
  </si>
  <si>
    <t>ロードレース申込書は、大会当日の学校受付で提出する。</t>
  </si>
  <si>
    <t>市総体駅伝　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</si>
</sst>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m&quot;月&quot;"/>
    <numFmt numFmtId="178" formatCode="#&quot;  月&quot;"/>
    <numFmt numFmtId="179" formatCode="#&quot; 日&quot;"/>
    <numFmt numFmtId="180" formatCode="##&quot; 名&quot;"/>
    <numFmt numFmtId="181" formatCode="0.00_ "/>
    <numFmt numFmtId="182" formatCode="[$]ggge&quot;年&quot;m&quot;月&quot;d&quot;日&quot;;@"/>
    <numFmt numFmtId="183" formatCode="[$-411]gge&quot;年&quot;m&quot;月&quot;d&quot;日&quot;;@"/>
    <numFmt numFmtId="184" formatCode="[$]gge&quot;年&quot;m&quot;月&quot;d&quot;日&quot;;@"/>
  </numFmts>
  <fonts count="88">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9"/>
      <name val="ＭＳ Ｐゴシック"/>
      <family val="3"/>
    </font>
    <font>
      <b/>
      <sz val="14"/>
      <color indexed="12"/>
      <name val="ＭＳ Ｐゴシック"/>
      <family val="3"/>
    </font>
    <font>
      <b/>
      <sz val="18"/>
      <name val="ＭＳ Ｐゴシック"/>
      <family val="3"/>
    </font>
    <font>
      <b/>
      <sz val="14"/>
      <name val="ＭＳ Ｐゴシック"/>
      <family val="3"/>
    </font>
    <font>
      <b/>
      <sz val="14"/>
      <color indexed="13"/>
      <name val="ＭＳ Ｐゴシック"/>
      <family val="3"/>
    </font>
    <font>
      <b/>
      <sz val="14"/>
      <color indexed="10"/>
      <name val="ＭＳ Ｐゴシック"/>
      <family val="3"/>
    </font>
    <font>
      <sz val="11"/>
      <color indexed="10"/>
      <name val="ＭＳ Ｐゴシック"/>
      <family val="3"/>
    </font>
    <font>
      <b/>
      <sz val="11"/>
      <color indexed="8"/>
      <name val="ＭＳ Ｐゴシック"/>
      <family val="3"/>
    </font>
    <font>
      <b/>
      <sz val="11"/>
      <color indexed="10"/>
      <name val="ＭＳ Ｐゴシック"/>
      <family val="3"/>
    </font>
    <font>
      <sz val="8"/>
      <name val="ＭＳ Ｐゴシック"/>
      <family val="3"/>
    </font>
    <font>
      <sz val="10"/>
      <name val="ＭＳ ゴシック"/>
      <family val="3"/>
    </font>
    <font>
      <b/>
      <sz val="16"/>
      <name val="ＭＳ Ｐゴシック"/>
      <family val="3"/>
    </font>
    <font>
      <i/>
      <u val="single"/>
      <sz val="20"/>
      <color indexed="10"/>
      <name val="ＭＳ Ｐゴシック"/>
      <family val="3"/>
    </font>
    <font>
      <i/>
      <sz val="18"/>
      <color indexed="12"/>
      <name val="ＭＳ Ｐゴシック"/>
      <family val="3"/>
    </font>
    <font>
      <i/>
      <sz val="16"/>
      <name val="ＭＳ Ｐゴシック"/>
      <family val="3"/>
    </font>
    <font>
      <i/>
      <sz val="18"/>
      <color indexed="8"/>
      <name val="ＭＳ Ｐゴシック"/>
      <family val="3"/>
    </font>
    <font>
      <i/>
      <sz val="12"/>
      <color indexed="8"/>
      <name val="ＭＳ Ｐゴシック"/>
      <family val="3"/>
    </font>
    <font>
      <b/>
      <sz val="11"/>
      <name val="ＭＳ Ｐゴシック"/>
      <family val="3"/>
    </font>
    <font>
      <i/>
      <sz val="18"/>
      <name val="ＭＳ Ｐゴシック"/>
      <family val="3"/>
    </font>
    <font>
      <i/>
      <sz val="11"/>
      <name val="ＭＳ Ｐゴシック"/>
      <family val="3"/>
    </font>
    <font>
      <sz val="6"/>
      <color indexed="15"/>
      <name val="ＭＳ Ｐゴシック"/>
      <family val="3"/>
    </font>
    <font>
      <sz val="8"/>
      <color indexed="9"/>
      <name val="ＭＳ Ｐゴシック"/>
      <family val="3"/>
    </font>
    <font>
      <sz val="3"/>
      <color indexed="9"/>
      <name val="ＭＳ Ｐゴシック"/>
      <family val="3"/>
    </font>
    <font>
      <sz val="11"/>
      <color indexed="15"/>
      <name val="ＭＳ Ｐゴシック"/>
      <family val="3"/>
    </font>
    <font>
      <b/>
      <sz val="10"/>
      <name val="ＭＳ Ｐゴシック"/>
      <family val="3"/>
    </font>
    <font>
      <i/>
      <sz val="18"/>
      <color indexed="10"/>
      <name val="ＭＳ Ｐゴシック"/>
      <family val="3"/>
    </font>
    <font>
      <sz val="11"/>
      <color indexed="45"/>
      <name val="ＭＳ Ｐゴシック"/>
      <family val="3"/>
    </font>
    <font>
      <sz val="11"/>
      <name val="ＭＳ ゴシック"/>
      <family val="3"/>
    </font>
    <font>
      <sz val="16"/>
      <name val="ＭＳ Ｐゴシック"/>
      <family val="3"/>
    </font>
    <font>
      <b/>
      <sz val="12"/>
      <name val="ＭＳ Ｐゴシック"/>
      <family val="3"/>
    </font>
    <font>
      <i/>
      <sz val="12"/>
      <name val="ＭＳ Ｐゴシック"/>
      <family val="3"/>
    </font>
    <font>
      <b/>
      <sz val="14"/>
      <color indexed="9"/>
      <name val="ＭＳ Ｐゴシック"/>
      <family val="3"/>
    </font>
    <font>
      <b/>
      <u val="single"/>
      <sz val="14"/>
      <color indexed="43"/>
      <name val="ＭＳ Ｐゴシック"/>
      <family val="3"/>
    </font>
    <font>
      <sz val="7"/>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Ｐゴシック"/>
      <family val="3"/>
    </font>
    <font>
      <b/>
      <sz val="22"/>
      <color indexed="9"/>
      <name val="ＭＳ Ｐゴシック"/>
      <family val="3"/>
    </font>
    <font>
      <sz val="12"/>
      <color indexed="10"/>
      <name val="ＭＳ Ｐゴシック"/>
      <family val="3"/>
    </font>
    <font>
      <i/>
      <sz val="18"/>
      <color indexed="9"/>
      <name val="ＭＳ Ｐゴシック"/>
      <family val="3"/>
    </font>
    <font>
      <b/>
      <i/>
      <sz val="11"/>
      <color indexed="10"/>
      <name val="ＭＳ Ｐゴシック"/>
      <family val="3"/>
    </font>
    <font>
      <i/>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FF00"/>
      <name val="ＭＳ Ｐゴシック"/>
      <family val="3"/>
    </font>
    <font>
      <sz val="11"/>
      <color rgb="FFFFFF00"/>
      <name val="ＭＳ Ｐゴシック"/>
      <family val="3"/>
    </font>
    <font>
      <b/>
      <sz val="22"/>
      <color theme="0"/>
      <name val="ＭＳ Ｐゴシック"/>
      <family val="3"/>
    </font>
    <font>
      <sz val="11"/>
      <color rgb="FFFF0000"/>
      <name val="ＭＳ Ｐゴシック"/>
      <family val="3"/>
    </font>
    <font>
      <sz val="12"/>
      <color rgb="FFFF0000"/>
      <name val="ＭＳ Ｐゴシック"/>
      <family val="3"/>
    </font>
    <font>
      <i/>
      <sz val="18"/>
      <color theme="0"/>
      <name val="ＭＳ Ｐゴシック"/>
      <family val="3"/>
    </font>
    <font>
      <b/>
      <i/>
      <sz val="11"/>
      <color rgb="FFFF0000"/>
      <name val="ＭＳ Ｐゴシック"/>
      <family val="3"/>
    </font>
    <font>
      <b/>
      <sz val="11"/>
      <color rgb="FFFF0000"/>
      <name val="ＭＳ Ｐゴシック"/>
      <family val="3"/>
    </font>
    <font>
      <i/>
      <sz val="12"/>
      <color theme="0"/>
      <name val="ＭＳ Ｐゴシック"/>
      <family val="3"/>
    </font>
    <font>
      <sz val="11"/>
      <color theme="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66FF99"/>
        <bgColor indexed="64"/>
      </patternFill>
    </fill>
    <fill>
      <patternFill patternType="solid">
        <fgColor indexed="13"/>
        <bgColor indexed="64"/>
      </patternFill>
    </fill>
    <fill>
      <patternFill patternType="solid">
        <fgColor indexed="8"/>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tted"/>
    </border>
    <border>
      <left style="thin"/>
      <right style="thin"/>
      <top style="medium"/>
      <bottom style="dotted"/>
    </border>
    <border>
      <left style="thin"/>
      <right style="thin"/>
      <top style="dotted"/>
      <bottom style="dotted"/>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style="medium"/>
      <right style="thin"/>
      <top style="dotted"/>
      <bottom style="dotted"/>
    </border>
    <border>
      <left style="thick">
        <color indexed="10"/>
      </left>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ck">
        <color indexed="10"/>
      </right>
      <top>
        <color indexed="63"/>
      </top>
      <bottom>
        <color indexed="63"/>
      </bottom>
    </border>
    <border>
      <left style="double"/>
      <right>
        <color indexed="63"/>
      </right>
      <top style="thin"/>
      <bottom style="double"/>
    </border>
    <border>
      <left style="dotted"/>
      <right style="double"/>
      <top style="thin"/>
      <bottom style="double"/>
    </border>
    <border>
      <left>
        <color indexed="63"/>
      </left>
      <right style="dotted"/>
      <top style="thin"/>
      <bottom style="double"/>
    </border>
    <border>
      <left style="dotted"/>
      <right style="medium"/>
      <top style="thin"/>
      <bottom style="double"/>
    </border>
    <border>
      <left style="medium"/>
      <right style="double"/>
      <top style="medium"/>
      <bottom style="thin"/>
    </border>
    <border>
      <left>
        <color indexed="63"/>
      </left>
      <right>
        <color indexed="63"/>
      </right>
      <top>
        <color indexed="63"/>
      </top>
      <bottom style="thin"/>
    </border>
    <border>
      <left style="double"/>
      <right style="double"/>
      <top>
        <color indexed="63"/>
      </top>
      <bottom style="thin"/>
    </border>
    <border>
      <left style="medium"/>
      <right style="double"/>
      <top style="thin"/>
      <bottom style="thin"/>
    </border>
    <border>
      <left style="medium"/>
      <right style="double"/>
      <top style="thin"/>
      <bottom style="medium"/>
    </border>
    <border>
      <left>
        <color indexed="63"/>
      </left>
      <right style="double"/>
      <top style="thin"/>
      <bottom style="medium"/>
    </border>
    <border>
      <left style="double"/>
      <right style="double"/>
      <top>
        <color indexed="63"/>
      </top>
      <bottom>
        <color indexed="63"/>
      </bottom>
    </border>
    <border>
      <left style="medium"/>
      <right style="double"/>
      <top>
        <color indexed="63"/>
      </top>
      <bottom style="thin"/>
    </border>
    <border>
      <left style="double"/>
      <right style="double"/>
      <top style="medium"/>
      <bottom style="thin"/>
    </border>
    <border>
      <left style="double"/>
      <right style="double"/>
      <top>
        <color indexed="63"/>
      </top>
      <bottom style="medium"/>
    </border>
    <border>
      <left style="medium"/>
      <right style="double"/>
      <top style="thin"/>
      <bottom>
        <color indexed="63"/>
      </bottom>
    </border>
    <border>
      <left style="double"/>
      <right style="double"/>
      <top style="thin"/>
      <bottom style="medium"/>
    </border>
    <border>
      <left style="double"/>
      <right>
        <color indexed="63"/>
      </right>
      <top style="medium"/>
      <bottom style="thin"/>
    </border>
    <border>
      <left style="double"/>
      <right>
        <color indexed="63"/>
      </right>
      <top>
        <color indexed="63"/>
      </top>
      <bottom style="thin"/>
    </border>
    <border>
      <left style="double"/>
      <right>
        <color indexed="63"/>
      </right>
      <top>
        <color indexed="63"/>
      </top>
      <bottom style="mediu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ck">
        <color indexed="10"/>
      </right>
      <top style="thick">
        <color indexed="10"/>
      </top>
      <bottom>
        <color indexed="63"/>
      </bottom>
    </border>
    <border>
      <left style="medium">
        <color indexed="10"/>
      </left>
      <right>
        <color indexed="63"/>
      </right>
      <top style="medium">
        <color indexed="10"/>
      </top>
      <bottom style="thin">
        <color indexed="10"/>
      </bottom>
    </border>
    <border>
      <left style="medium">
        <color indexed="10"/>
      </left>
      <right>
        <color indexed="63"/>
      </right>
      <top style="thin">
        <color indexed="10"/>
      </top>
      <bottom style="medium">
        <color indexed="10"/>
      </bottom>
    </border>
    <border>
      <left style="medium">
        <color indexed="10"/>
      </left>
      <right style="medium">
        <color indexed="10"/>
      </right>
      <top style="medium">
        <color indexed="10"/>
      </top>
      <bottom style="medium">
        <color indexed="10"/>
      </bottom>
    </border>
    <border>
      <left style="dotted"/>
      <right style="double"/>
      <top>
        <color indexed="63"/>
      </top>
      <bottom style="thin"/>
    </border>
    <border>
      <left style="double"/>
      <right>
        <color indexed="63"/>
      </right>
      <top>
        <color indexed="63"/>
      </top>
      <bottom>
        <color indexed="63"/>
      </bottom>
    </border>
    <border>
      <left style="dotted"/>
      <right style="double"/>
      <top>
        <color indexed="63"/>
      </top>
      <bottom>
        <color indexed="63"/>
      </bottom>
    </border>
    <border>
      <left style="dotted"/>
      <right style="double"/>
      <top style="medium"/>
      <bottom style="thin"/>
    </border>
    <border>
      <left style="dotted"/>
      <right style="double"/>
      <top>
        <color indexed="63"/>
      </top>
      <bottom style="medium"/>
    </border>
    <border>
      <left style="double"/>
      <right>
        <color indexed="63"/>
      </right>
      <top style="thin"/>
      <bottom style="medium"/>
    </border>
    <border>
      <left style="dotted"/>
      <right style="double"/>
      <top style="thin"/>
      <bottom style="medium"/>
    </border>
    <border>
      <left style="double"/>
      <right style="dotted"/>
      <top>
        <color indexed="63"/>
      </top>
      <bottom style="thin"/>
    </border>
    <border>
      <left style="dotted"/>
      <right style="medium"/>
      <top>
        <color indexed="63"/>
      </top>
      <bottom style="thin"/>
    </border>
    <border>
      <left style="double"/>
      <right style="dotted"/>
      <top>
        <color indexed="63"/>
      </top>
      <bottom>
        <color indexed="63"/>
      </bottom>
    </border>
    <border>
      <left style="dotted"/>
      <right style="medium"/>
      <top>
        <color indexed="63"/>
      </top>
      <bottom>
        <color indexed="63"/>
      </bottom>
    </border>
    <border>
      <left style="double"/>
      <right style="dotted"/>
      <top style="medium"/>
      <bottom style="thin"/>
    </border>
    <border>
      <left style="dotted"/>
      <right style="medium"/>
      <top style="medium"/>
      <bottom style="thin"/>
    </border>
    <border>
      <left style="double"/>
      <right style="dotted"/>
      <top>
        <color indexed="63"/>
      </top>
      <bottom style="medium"/>
    </border>
    <border>
      <left style="dotted"/>
      <right style="medium"/>
      <top>
        <color indexed="63"/>
      </top>
      <bottom style="medium"/>
    </border>
    <border>
      <left style="double"/>
      <right style="dotted"/>
      <top style="thin"/>
      <bottom style="medium"/>
    </border>
    <border>
      <left style="dotted"/>
      <right style="medium"/>
      <top style="thin"/>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medium"/>
      <bottom style="thin">
        <color indexed="8"/>
      </bottom>
    </border>
    <border>
      <left style="medium"/>
      <right style="medium"/>
      <top style="medium"/>
      <bottom>
        <color indexed="63"/>
      </bottom>
    </border>
    <border>
      <left style="medium"/>
      <right>
        <color indexed="63"/>
      </right>
      <top style="medium"/>
      <bottom style="thin">
        <color indexed="8"/>
      </bottom>
    </border>
    <border>
      <left style="medium"/>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thin">
        <color indexed="8"/>
      </left>
      <right style="medium"/>
      <top style="thin">
        <color indexed="8"/>
      </top>
      <bottom style="medium"/>
    </border>
    <border>
      <left>
        <color indexed="63"/>
      </left>
      <right>
        <color indexed="63"/>
      </right>
      <top style="thin"/>
      <bottom style="thin"/>
    </border>
    <border>
      <left style="thin">
        <color indexed="8"/>
      </left>
      <right>
        <color indexed="63"/>
      </right>
      <top style="thin">
        <color indexed="8"/>
      </top>
      <bottom style="medium"/>
    </border>
    <border>
      <left>
        <color indexed="63"/>
      </left>
      <right style="medium">
        <color indexed="8"/>
      </right>
      <top style="thin">
        <color indexed="8"/>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style="thin"/>
      <top style="thin">
        <color indexed="8"/>
      </top>
      <bottom style="medium"/>
    </border>
    <border>
      <left style="thin">
        <color indexed="8"/>
      </left>
      <right style="thin">
        <color indexed="8"/>
      </right>
      <top style="thin">
        <color indexed="8"/>
      </top>
      <bottom style="medium"/>
    </border>
    <border>
      <left style="medium"/>
      <right style="medium"/>
      <top style="medium"/>
      <bottom style="medium"/>
    </border>
    <border>
      <left style="medium"/>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color indexed="8"/>
      </bottom>
    </border>
    <border>
      <left style="medium"/>
      <right style="thin"/>
      <top>
        <color indexed="63"/>
      </top>
      <bottom style="thin"/>
    </border>
    <border>
      <left style="thin">
        <color indexed="8"/>
      </left>
      <right style="thin">
        <color indexed="8"/>
      </right>
      <top>
        <color indexed="63"/>
      </top>
      <bottom style="thin">
        <color indexed="8"/>
      </bottom>
    </border>
    <border>
      <left style="medium"/>
      <right style="thin"/>
      <top style="thin">
        <color indexed="8"/>
      </top>
      <bottom style="double"/>
    </border>
    <border>
      <left>
        <color indexed="63"/>
      </left>
      <right>
        <color indexed="63"/>
      </right>
      <top style="thin">
        <color indexed="8"/>
      </top>
      <bottom style="double"/>
    </border>
    <border>
      <left style="thin"/>
      <right>
        <color indexed="63"/>
      </right>
      <top style="thin">
        <color indexed="8"/>
      </top>
      <bottom style="double"/>
    </border>
    <border>
      <left style="thin"/>
      <right style="thin"/>
      <top style="thin">
        <color indexed="8"/>
      </top>
      <bottom style="double"/>
    </border>
    <border>
      <left style="thin"/>
      <right style="thin"/>
      <top style="thin"/>
      <bottom style="double"/>
    </border>
    <border>
      <left style="thin"/>
      <right style="medium"/>
      <top style="thin"/>
      <bottom style="double"/>
    </border>
    <border>
      <left style="dotted"/>
      <right>
        <color indexed="63"/>
      </right>
      <top style="thin"/>
      <bottom style="double"/>
    </border>
    <border>
      <left style="double"/>
      <right style="dotted"/>
      <top style="thin"/>
      <bottom style="double"/>
    </border>
    <border>
      <left style="dotted"/>
      <right style="dotted"/>
      <top style="thin"/>
      <bottom style="double"/>
    </border>
    <border>
      <left style="dotted"/>
      <right>
        <color indexed="63"/>
      </right>
      <top>
        <color indexed="63"/>
      </top>
      <bottom style="thin"/>
    </border>
    <border>
      <left style="dotted"/>
      <right>
        <color indexed="63"/>
      </right>
      <top>
        <color indexed="63"/>
      </top>
      <bottom>
        <color indexed="63"/>
      </bottom>
    </border>
    <border>
      <left style="double"/>
      <right style="dotted"/>
      <top style="double"/>
      <bottom style="thin"/>
    </border>
    <border>
      <left style="dotted"/>
      <right style="dotted"/>
      <top style="double"/>
      <bottom style="thin"/>
    </border>
    <border>
      <left style="dotted"/>
      <right style="medium"/>
      <top style="double"/>
      <bottom style="thin"/>
    </border>
    <border>
      <left style="double"/>
      <right style="dotted"/>
      <top style="thin"/>
      <bottom style="thin"/>
    </border>
    <border>
      <left style="dotted"/>
      <right style="dotted"/>
      <top style="thin"/>
      <bottom style="thin"/>
    </border>
    <border>
      <left style="dotted"/>
      <right style="medium"/>
      <top style="thin"/>
      <bottom style="thin"/>
    </border>
    <border>
      <left style="dotted"/>
      <right style="dotted"/>
      <top style="thin"/>
      <bottom style="medium"/>
    </border>
    <border>
      <left style="dotted"/>
      <right>
        <color indexed="63"/>
      </right>
      <top style="medium"/>
      <bottom style="thin"/>
    </border>
    <border>
      <left style="dotted"/>
      <right>
        <color indexed="63"/>
      </right>
      <top>
        <color indexed="63"/>
      </top>
      <bottom style="medium"/>
    </border>
    <border>
      <left style="double"/>
      <right style="dotted"/>
      <top style="thin"/>
      <bottom>
        <color indexed="63"/>
      </bottom>
    </border>
    <border>
      <left style="dotted"/>
      <right style="dotted"/>
      <top style="thin"/>
      <bottom>
        <color indexed="63"/>
      </bottom>
    </border>
    <border>
      <left style="dotted"/>
      <right style="medium"/>
      <top style="thin"/>
      <bottom>
        <color indexed="63"/>
      </bottom>
    </border>
    <border>
      <left style="dotted"/>
      <right style="dotted"/>
      <top style="medium"/>
      <bottom style="thin"/>
    </border>
    <border>
      <left style="medium"/>
      <right>
        <color indexed="63"/>
      </right>
      <top style="thin">
        <color indexed="8"/>
      </top>
      <bottom style="double"/>
    </border>
    <border>
      <left style="medium"/>
      <right>
        <color indexed="63"/>
      </right>
      <top>
        <color indexed="63"/>
      </top>
      <bottom style="thin"/>
    </border>
    <border>
      <left style="medium"/>
      <right>
        <color indexed="63"/>
      </right>
      <top style="thin"/>
      <bottom style="thin"/>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style="thin"/>
      <right style="thin"/>
      <top style="thin">
        <color indexed="8"/>
      </top>
      <bottom style="medium"/>
    </border>
    <border>
      <left style="medium"/>
      <right style="medium"/>
      <top>
        <color indexed="63"/>
      </top>
      <bottom>
        <color indexed="63"/>
      </bottom>
    </border>
    <border>
      <left style="medium"/>
      <right style="thin"/>
      <top style="dotted"/>
      <bottom style="dashed"/>
    </border>
    <border>
      <left style="thin"/>
      <right style="thin"/>
      <top style="dotted"/>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color indexed="63"/>
      </left>
      <right style="medium">
        <color rgb="FF0070C0"/>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medium"/>
    </border>
    <border>
      <left style="thin"/>
      <right style="double"/>
      <top style="thin"/>
      <bottom style="double"/>
    </border>
    <border>
      <left style="thin"/>
      <right style="double"/>
      <top>
        <color indexed="63"/>
      </top>
      <bottom style="thin">
        <color indexed="8"/>
      </bottom>
    </border>
    <border>
      <left style="thin"/>
      <right style="double"/>
      <top style="thin">
        <color indexed="8"/>
      </top>
      <bottom style="thin">
        <color indexed="8"/>
      </bottom>
    </border>
    <border>
      <left style="thin"/>
      <right style="double"/>
      <top style="thin">
        <color indexed="8"/>
      </top>
      <bottom style="mediu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double"/>
      <top style="medium"/>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double"/>
      <top style="medium"/>
      <bottom>
        <color indexed="63"/>
      </bottom>
    </border>
    <border>
      <left style="medium"/>
      <right style="double"/>
      <top>
        <color indexed="63"/>
      </top>
      <bottom style="double"/>
    </border>
    <border>
      <left style="double"/>
      <right style="thin"/>
      <top style="medium"/>
      <bottom style="thin"/>
    </border>
    <border>
      <left style="thin"/>
      <right style="double"/>
      <top style="medium"/>
      <bottom style="thin"/>
    </border>
    <border>
      <left style="double"/>
      <right style="double"/>
      <top style="thin"/>
      <bottom style="double"/>
    </border>
    <border>
      <left style="double"/>
      <right style="double"/>
      <top style="medium"/>
      <bottom>
        <color indexed="63"/>
      </bottom>
    </border>
    <border>
      <left style="double"/>
      <right style="double"/>
      <top>
        <color indexed="63"/>
      </top>
      <bottom style="double"/>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style="double"/>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dotted">
        <color indexed="10"/>
      </left>
      <right>
        <color indexed="63"/>
      </right>
      <top style="thin">
        <color indexed="10"/>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theme="0"/>
      </left>
      <right style="medium">
        <color theme="0"/>
      </right>
      <top style="medium">
        <color theme="0"/>
      </top>
      <bottom>
        <color indexed="63"/>
      </bottom>
    </border>
    <border>
      <left style="medium">
        <color theme="0"/>
      </left>
      <right style="medium">
        <color theme="0"/>
      </right>
      <top>
        <color indexed="63"/>
      </top>
      <bottom style="medium">
        <color theme="0"/>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left style="dotted"/>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dotted">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8"/>
      </top>
      <bottom style="medium"/>
    </border>
    <border>
      <left>
        <color indexed="63"/>
      </left>
      <right style="thin">
        <color indexed="8"/>
      </right>
      <top style="thin">
        <color indexed="8"/>
      </top>
      <bottom style="medium"/>
    </border>
    <border>
      <left>
        <color indexed="63"/>
      </left>
      <right style="thin"/>
      <top style="thin">
        <color indexed="8"/>
      </top>
      <bottom style="double"/>
    </border>
    <border>
      <left>
        <color indexed="63"/>
      </left>
      <right style="thin">
        <color indexed="8"/>
      </right>
      <top style="medium"/>
      <bottom style="thin">
        <color indexed="8"/>
      </bottom>
    </border>
    <border>
      <left>
        <color indexed="63"/>
      </left>
      <right style="medium"/>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color indexed="8"/>
      </right>
      <top style="thin"/>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style="thin"/>
      <top style="thin">
        <color indexed="8"/>
      </top>
      <bottom style="thin">
        <color indexed="8"/>
      </bottom>
    </border>
    <border>
      <left>
        <color indexed="63"/>
      </left>
      <right style="thin"/>
      <top style="thin"/>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9" fillId="0" borderId="0">
      <alignment/>
      <protection/>
    </xf>
    <xf numFmtId="0" fontId="77" fillId="32" borderId="0" applyNumberFormat="0" applyBorder="0" applyAlignment="0" applyProtection="0"/>
  </cellStyleXfs>
  <cellXfs count="525">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78" fillId="33" borderId="0" xfId="0" applyFont="1" applyFill="1" applyAlignment="1">
      <alignment vertical="center"/>
    </xf>
    <xf numFmtId="0" fontId="79" fillId="33" borderId="0" xfId="0" applyFont="1" applyFill="1" applyAlignment="1">
      <alignment vertical="center"/>
    </xf>
    <xf numFmtId="0" fontId="0" fillId="33" borderId="0" xfId="0" applyFill="1" applyAlignment="1">
      <alignment vertical="center"/>
    </xf>
    <xf numFmtId="0" fontId="0" fillId="34" borderId="0" xfId="0" applyFill="1" applyAlignment="1" applyProtection="1">
      <alignment vertical="center"/>
      <protection hidden="1"/>
    </xf>
    <xf numFmtId="0" fontId="14" fillId="34" borderId="0" xfId="0" applyFont="1" applyFill="1" applyAlignment="1" applyProtection="1">
      <alignment vertical="center"/>
      <protection hidden="1"/>
    </xf>
    <xf numFmtId="0" fontId="0" fillId="34" borderId="10" xfId="0" applyFill="1" applyBorder="1" applyAlignment="1" applyProtection="1">
      <alignment vertical="center" shrinkToFit="1"/>
      <protection hidden="1"/>
    </xf>
    <xf numFmtId="0" fontId="0" fillId="34" borderId="11" xfId="0" applyFill="1" applyBorder="1" applyAlignment="1" applyProtection="1">
      <alignment vertical="center" shrinkToFit="1"/>
      <protection hidden="1"/>
    </xf>
    <xf numFmtId="0" fontId="0" fillId="34" borderId="12" xfId="0" applyFill="1" applyBorder="1" applyAlignment="1" applyProtection="1">
      <alignment vertical="center" shrinkToFit="1"/>
      <protection hidden="1"/>
    </xf>
    <xf numFmtId="0" fontId="0" fillId="34" borderId="13" xfId="0" applyFill="1" applyBorder="1" applyAlignment="1" applyProtection="1">
      <alignment vertical="center"/>
      <protection hidden="1"/>
    </xf>
    <xf numFmtId="0" fontId="17" fillId="34" borderId="14" xfId="0" applyFont="1" applyFill="1" applyBorder="1" applyAlignment="1" applyProtection="1">
      <alignment horizontal="lef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vertical="center" shrinkToFit="1"/>
      <protection hidden="1"/>
    </xf>
    <xf numFmtId="0" fontId="0" fillId="0" borderId="0" xfId="0" applyAlignment="1" applyProtection="1">
      <alignment vertical="center"/>
      <protection hidden="1"/>
    </xf>
    <xf numFmtId="0" fontId="0" fillId="34" borderId="16" xfId="0" applyFill="1" applyBorder="1" applyAlignment="1" applyProtection="1">
      <alignment vertical="center"/>
      <protection hidden="1"/>
    </xf>
    <xf numFmtId="0" fontId="17" fillId="34" borderId="0" xfId="0" applyFont="1" applyFill="1" applyBorder="1" applyAlignment="1" applyProtection="1">
      <alignment horizontal="left" vertical="center"/>
      <protection hidden="1"/>
    </xf>
    <xf numFmtId="0" fontId="0" fillId="0" borderId="17" xfId="0"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17" fillId="34" borderId="0" xfId="0" applyFont="1" applyFill="1" applyBorder="1" applyAlignment="1" applyProtection="1">
      <alignment vertical="center"/>
      <protection hidden="1"/>
    </xf>
    <xf numFmtId="0" fontId="12" fillId="0" borderId="18"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21" fillId="0" borderId="0" xfId="0" applyFont="1" applyFill="1" applyBorder="1" applyAlignment="1" applyProtection="1">
      <alignment vertical="center"/>
      <protection hidden="1"/>
    </xf>
    <xf numFmtId="0" fontId="22" fillId="34" borderId="19" xfId="0" applyFont="1" applyFill="1" applyBorder="1" applyAlignment="1" applyProtection="1">
      <alignment horizontal="center" vertical="center"/>
      <protection hidden="1"/>
    </xf>
    <xf numFmtId="0" fontId="23" fillId="34" borderId="0" xfId="0" applyFont="1" applyFill="1" applyBorder="1" applyAlignment="1" applyProtection="1">
      <alignment vertical="center"/>
      <protection hidden="1"/>
    </xf>
    <xf numFmtId="0" fontId="24" fillId="34" borderId="0" xfId="0" applyFont="1" applyFill="1" applyBorder="1" applyAlignment="1" applyProtection="1">
      <alignment vertical="center"/>
      <protection hidden="1"/>
    </xf>
    <xf numFmtId="0" fontId="23" fillId="34" borderId="20" xfId="0" applyFont="1" applyFill="1" applyBorder="1" applyAlignment="1" applyProtection="1">
      <alignment vertical="center"/>
      <protection hidden="1"/>
    </xf>
    <xf numFmtId="0" fontId="0" fillId="35" borderId="16" xfId="0" applyFill="1" applyBorder="1" applyAlignment="1" applyProtection="1">
      <alignment vertical="center"/>
      <protection hidden="1"/>
    </xf>
    <xf numFmtId="0" fontId="0" fillId="35" borderId="0" xfId="0" applyFill="1" applyBorder="1" applyAlignment="1" applyProtection="1">
      <alignment vertical="center"/>
      <protection hidden="1"/>
    </xf>
    <xf numFmtId="0" fontId="25" fillId="35" borderId="20" xfId="0" applyFont="1" applyFill="1" applyBorder="1" applyAlignment="1" applyProtection="1">
      <alignment vertical="center"/>
      <protection hidden="1"/>
    </xf>
    <xf numFmtId="0" fontId="0" fillId="35" borderId="20" xfId="0" applyFill="1" applyBorder="1" applyAlignment="1" applyProtection="1">
      <alignment vertical="center"/>
      <protection hidden="1"/>
    </xf>
    <xf numFmtId="0" fontId="18" fillId="35" borderId="0" xfId="0" applyFont="1" applyFill="1" applyBorder="1" applyAlignment="1" applyProtection="1">
      <alignment vertical="center"/>
      <protection hidden="1"/>
    </xf>
    <xf numFmtId="0" fontId="14" fillId="35" borderId="0" xfId="0" applyFont="1" applyFill="1" applyBorder="1" applyAlignment="1" applyProtection="1">
      <alignment horizontal="center" vertical="center" wrapText="1"/>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28" fillId="35" borderId="0" xfId="0" applyFont="1" applyFill="1" applyBorder="1" applyAlignment="1" applyProtection="1">
      <alignment vertical="center"/>
      <protection hidden="1"/>
    </xf>
    <xf numFmtId="0" fontId="0" fillId="0" borderId="25" xfId="0" applyFill="1"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Fill="1" applyBorder="1" applyAlignment="1" applyProtection="1">
      <alignment horizontal="center" vertical="center" shrinkToFit="1"/>
      <protection hidden="1"/>
    </xf>
    <xf numFmtId="0" fontId="28" fillId="35" borderId="20" xfId="0" applyFont="1" applyFill="1" applyBorder="1" applyAlignment="1" applyProtection="1">
      <alignment vertical="center"/>
      <protection hidden="1"/>
    </xf>
    <xf numFmtId="0" fontId="0" fillId="0" borderId="28" xfId="0" applyFill="1" applyBorder="1" applyAlignment="1" applyProtection="1">
      <alignment vertical="center"/>
      <protection hidden="1"/>
    </xf>
    <xf numFmtId="0" fontId="0" fillId="0" borderId="29" xfId="0" applyFill="1" applyBorder="1" applyAlignment="1" applyProtection="1">
      <alignment vertical="center"/>
      <protection hidden="1"/>
    </xf>
    <xf numFmtId="0" fontId="0" fillId="0" borderId="30" xfId="0" applyBorder="1" applyAlignment="1" applyProtection="1">
      <alignment vertical="center"/>
      <protection hidden="1"/>
    </xf>
    <xf numFmtId="0" fontId="0" fillId="0" borderId="31" xfId="0" applyFill="1" applyBorder="1" applyAlignment="1" applyProtection="1">
      <alignment horizontal="center" vertical="center" shrinkToFit="1"/>
      <protection hidden="1"/>
    </xf>
    <xf numFmtId="0" fontId="0" fillId="0" borderId="32" xfId="0" applyFill="1" applyBorder="1" applyAlignment="1" applyProtection="1">
      <alignment vertical="center"/>
      <protection hidden="1"/>
    </xf>
    <xf numFmtId="0" fontId="0" fillId="0" borderId="33" xfId="0" applyFill="1" applyBorder="1" applyAlignment="1" applyProtection="1">
      <alignment horizontal="center" vertical="center" shrinkToFit="1"/>
      <protection hidden="1"/>
    </xf>
    <xf numFmtId="0" fontId="0" fillId="0" borderId="34" xfId="0" applyFill="1" applyBorder="1" applyAlignment="1" applyProtection="1">
      <alignment horizontal="center" vertical="center" shrinkToFit="1"/>
      <protection hidden="1"/>
    </xf>
    <xf numFmtId="0" fontId="0" fillId="0" borderId="35" xfId="0" applyFill="1" applyBorder="1" applyAlignment="1" applyProtection="1">
      <alignment vertical="center"/>
      <protection hidden="1"/>
    </xf>
    <xf numFmtId="0" fontId="0" fillId="0" borderId="36" xfId="0" applyFill="1" applyBorder="1" applyAlignment="1" applyProtection="1">
      <alignment horizontal="center" vertical="center" shrinkToFit="1"/>
      <protection hidden="1"/>
    </xf>
    <xf numFmtId="0" fontId="0" fillId="0" borderId="37" xfId="0" applyBorder="1" applyAlignment="1" applyProtection="1">
      <alignment vertical="center"/>
      <protection hidden="1"/>
    </xf>
    <xf numFmtId="0" fontId="0" fillId="0" borderId="38" xfId="0" applyBorder="1" applyAlignment="1" applyProtection="1">
      <alignment vertical="center"/>
      <protection hidden="1"/>
    </xf>
    <xf numFmtId="0" fontId="0" fillId="0" borderId="39" xfId="0" applyBorder="1" applyAlignment="1" applyProtection="1">
      <alignment vertical="center"/>
      <protection hidden="1"/>
    </xf>
    <xf numFmtId="0" fontId="4" fillId="0" borderId="0" xfId="0" applyFont="1" applyFill="1" applyBorder="1" applyAlignment="1" applyProtection="1">
      <alignment vertical="center" shrinkToFit="1"/>
      <protection hidden="1"/>
    </xf>
    <xf numFmtId="0" fontId="0" fillId="35" borderId="40" xfId="0" applyFill="1" applyBorder="1" applyAlignment="1" applyProtection="1">
      <alignment vertical="center"/>
      <protection hidden="1"/>
    </xf>
    <xf numFmtId="0" fontId="0" fillId="35" borderId="41" xfId="0" applyFill="1" applyBorder="1" applyAlignment="1" applyProtection="1">
      <alignment vertical="center"/>
      <protection hidden="1"/>
    </xf>
    <xf numFmtId="0" fontId="19" fillId="35" borderId="41" xfId="0" applyFont="1" applyFill="1" applyBorder="1" applyAlignment="1" applyProtection="1">
      <alignment vertical="center"/>
      <protection hidden="1"/>
    </xf>
    <xf numFmtId="0" fontId="20" fillId="35" borderId="41" xfId="0" applyFont="1"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6" borderId="13" xfId="0" applyFill="1" applyBorder="1" applyAlignment="1" applyProtection="1">
      <alignment vertical="center"/>
      <protection hidden="1"/>
    </xf>
    <xf numFmtId="0" fontId="0" fillId="36" borderId="0" xfId="0" applyFill="1" applyBorder="1" applyAlignment="1" applyProtection="1">
      <alignment vertical="center"/>
      <protection hidden="1"/>
    </xf>
    <xf numFmtId="0" fontId="19" fillId="36" borderId="0" xfId="0" applyFont="1" applyFill="1" applyBorder="1" applyAlignment="1" applyProtection="1">
      <alignment vertical="center"/>
      <protection hidden="1"/>
    </xf>
    <xf numFmtId="0" fontId="20" fillId="36" borderId="0" xfId="0" applyFont="1" applyFill="1" applyBorder="1" applyAlignment="1" applyProtection="1">
      <alignment vertical="center"/>
      <protection hidden="1"/>
    </xf>
    <xf numFmtId="0" fontId="0" fillId="36" borderId="20" xfId="0" applyFill="1" applyBorder="1" applyAlignment="1" applyProtection="1">
      <alignment vertical="center"/>
      <protection hidden="1"/>
    </xf>
    <xf numFmtId="0" fontId="0" fillId="36" borderId="16" xfId="0" applyFill="1" applyBorder="1" applyAlignment="1" applyProtection="1">
      <alignment vertical="center"/>
      <protection hidden="1"/>
    </xf>
    <xf numFmtId="0" fontId="0" fillId="36" borderId="16" xfId="0" applyFont="1" applyFill="1" applyBorder="1" applyAlignment="1" applyProtection="1">
      <alignment vertical="center"/>
      <protection hidden="1"/>
    </xf>
    <xf numFmtId="0" fontId="23" fillId="36" borderId="0" xfId="0" applyFont="1" applyFill="1" applyBorder="1" applyAlignment="1" applyProtection="1">
      <alignment vertical="center"/>
      <protection hidden="1"/>
    </xf>
    <xf numFmtId="0" fontId="18" fillId="36" borderId="0" xfId="0" applyFont="1" applyFill="1" applyBorder="1" applyAlignment="1" applyProtection="1">
      <alignment vertical="center"/>
      <protection hidden="1"/>
    </xf>
    <xf numFmtId="0" fontId="0" fillId="36" borderId="0" xfId="0" applyFont="1" applyFill="1" applyBorder="1" applyAlignment="1" applyProtection="1">
      <alignment vertical="center"/>
      <protection hidden="1"/>
    </xf>
    <xf numFmtId="0" fontId="1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1" fillId="36" borderId="20" xfId="0" applyFont="1" applyFill="1" applyBorder="1" applyAlignment="1" applyProtection="1">
      <alignment vertical="center"/>
      <protection hidden="1"/>
    </xf>
    <xf numFmtId="0" fontId="0" fillId="0" borderId="15" xfId="0" applyFill="1" applyBorder="1" applyAlignment="1" applyProtection="1">
      <alignment vertical="center" shrinkToFit="1"/>
      <protection hidden="1"/>
    </xf>
    <xf numFmtId="0" fontId="0" fillId="0" borderId="12" xfId="0" applyFill="1" applyBorder="1" applyAlignment="1" applyProtection="1">
      <alignment vertical="center" shrinkToFit="1"/>
      <protection hidden="1"/>
    </xf>
    <xf numFmtId="0" fontId="0" fillId="36" borderId="40" xfId="0" applyFont="1" applyFill="1" applyBorder="1" applyAlignment="1" applyProtection="1">
      <alignment vertical="center"/>
      <protection hidden="1"/>
    </xf>
    <xf numFmtId="0" fontId="0" fillId="36" borderId="41" xfId="0" applyFont="1" applyFill="1" applyBorder="1" applyAlignment="1" applyProtection="1">
      <alignment vertical="center"/>
      <protection hidden="1"/>
    </xf>
    <xf numFmtId="0" fontId="0" fillId="36" borderId="41" xfId="0" applyFill="1" applyBorder="1" applyAlignment="1" applyProtection="1">
      <alignment vertical="center"/>
      <protection hidden="1"/>
    </xf>
    <xf numFmtId="0" fontId="0" fillId="36" borderId="42" xfId="0" applyFill="1" applyBorder="1" applyAlignment="1" applyProtection="1">
      <alignment vertical="center"/>
      <protection hidden="1"/>
    </xf>
    <xf numFmtId="0" fontId="0" fillId="0" borderId="12" xfId="0" applyBorder="1" applyAlignment="1" applyProtection="1">
      <alignment vertical="center" shrinkToFit="1"/>
      <protection hidden="1"/>
    </xf>
    <xf numFmtId="0" fontId="14" fillId="0" borderId="0" xfId="0" applyFont="1" applyAlignment="1" applyProtection="1">
      <alignment vertical="center"/>
      <protection hidden="1"/>
    </xf>
    <xf numFmtId="0" fontId="0" fillId="0" borderId="0" xfId="0" applyAlignment="1" applyProtection="1">
      <alignment vertical="center" shrinkToFit="1"/>
      <protection hidden="1"/>
    </xf>
    <xf numFmtId="0" fontId="0" fillId="0" borderId="0" xfId="0" applyFont="1" applyFill="1" applyAlignment="1" applyProtection="1">
      <alignment vertical="center" shrinkToFit="1"/>
      <protection hidden="1"/>
    </xf>
    <xf numFmtId="0" fontId="32" fillId="0" borderId="0" xfId="0" applyFont="1" applyBorder="1" applyAlignment="1" applyProtection="1">
      <alignment vertical="center"/>
      <protection hidden="1"/>
    </xf>
    <xf numFmtId="0" fontId="0" fillId="34" borderId="0" xfId="0" applyFill="1" applyAlignment="1" applyProtection="1">
      <alignment vertical="center" shrinkToFit="1"/>
      <protection hidden="1"/>
    </xf>
    <xf numFmtId="0" fontId="32" fillId="0" borderId="0" xfId="0" applyFont="1" applyBorder="1" applyAlignment="1" applyProtection="1">
      <alignment vertical="center" shrinkToFit="1"/>
      <protection hidden="1"/>
    </xf>
    <xf numFmtId="0" fontId="17" fillId="37" borderId="0" xfId="0" applyFont="1" applyFill="1" applyBorder="1" applyAlignment="1" applyProtection="1">
      <alignment vertical="center"/>
      <protection hidden="1"/>
    </xf>
    <xf numFmtId="0" fontId="0" fillId="37" borderId="0" xfId="0" applyFill="1" applyBorder="1" applyAlignment="1" applyProtection="1">
      <alignment vertical="center"/>
      <protection hidden="1"/>
    </xf>
    <xf numFmtId="0" fontId="20" fillId="37" borderId="0" xfId="0" applyFont="1" applyFill="1" applyBorder="1" applyAlignment="1" applyProtection="1">
      <alignment vertical="center"/>
      <protection hidden="1"/>
    </xf>
    <xf numFmtId="0" fontId="11" fillId="37" borderId="0" xfId="0" applyFont="1" applyFill="1" applyBorder="1" applyAlignment="1" applyProtection="1">
      <alignment vertical="center"/>
      <protection hidden="1"/>
    </xf>
    <xf numFmtId="0" fontId="0" fillId="37" borderId="20" xfId="0" applyFill="1" applyBorder="1" applyAlignment="1" applyProtection="1">
      <alignment vertical="center"/>
      <protection hidden="1"/>
    </xf>
    <xf numFmtId="0" fontId="0" fillId="37" borderId="14" xfId="0" applyFill="1" applyBorder="1" applyAlignment="1" applyProtection="1">
      <alignment vertical="center"/>
      <protection hidden="1"/>
    </xf>
    <xf numFmtId="0" fontId="0" fillId="37" borderId="43" xfId="0" applyFill="1" applyBorder="1" applyAlignment="1" applyProtection="1">
      <alignment vertical="center"/>
      <protection hidden="1"/>
    </xf>
    <xf numFmtId="0" fontId="23" fillId="37" borderId="0" xfId="0" applyFont="1" applyFill="1" applyBorder="1" applyAlignment="1" applyProtection="1">
      <alignment vertical="center"/>
      <protection hidden="1"/>
    </xf>
    <xf numFmtId="0" fontId="0" fillId="0" borderId="26" xfId="0" applyFont="1" applyBorder="1" applyAlignment="1" applyProtection="1">
      <alignment vertical="center"/>
      <protection hidden="1"/>
    </xf>
    <xf numFmtId="0" fontId="0" fillId="0" borderId="27" xfId="0" applyFont="1" applyFill="1" applyBorder="1" applyAlignment="1" applyProtection="1">
      <alignment horizontal="center" vertical="center" shrinkToFit="1"/>
      <protection hidden="1"/>
    </xf>
    <xf numFmtId="0" fontId="16" fillId="37" borderId="14" xfId="0" applyFont="1" applyFill="1" applyBorder="1" applyAlignment="1" applyProtection="1">
      <alignment vertical="center" textRotation="255"/>
      <protection hidden="1"/>
    </xf>
    <xf numFmtId="0" fontId="16" fillId="37" borderId="43" xfId="0" applyFont="1" applyFill="1" applyBorder="1" applyAlignment="1" applyProtection="1">
      <alignment vertical="center" textRotation="255"/>
      <protection hidden="1"/>
    </xf>
    <xf numFmtId="0" fontId="0" fillId="37" borderId="0" xfId="0" applyFill="1" applyAlignment="1" applyProtection="1">
      <alignment vertical="center"/>
      <protection hidden="1"/>
    </xf>
    <xf numFmtId="0" fontId="26" fillId="37" borderId="0" xfId="0" applyFont="1" applyFill="1" applyAlignment="1" applyProtection="1">
      <alignment vertical="center"/>
      <protection hidden="1"/>
    </xf>
    <xf numFmtId="0" fontId="27" fillId="37" borderId="20" xfId="0" applyFont="1" applyFill="1" applyBorder="1" applyAlignment="1" applyProtection="1">
      <alignment vertical="center"/>
      <protection hidden="1"/>
    </xf>
    <xf numFmtId="0" fontId="27" fillId="37" borderId="0" xfId="0" applyFont="1" applyFill="1" applyAlignment="1" applyProtection="1">
      <alignment vertical="center"/>
      <protection hidden="1"/>
    </xf>
    <xf numFmtId="0" fontId="26" fillId="37" borderId="20" xfId="0" applyFont="1" applyFill="1" applyBorder="1" applyAlignment="1" applyProtection="1">
      <alignment vertical="center"/>
      <protection hidden="1"/>
    </xf>
    <xf numFmtId="0" fontId="14" fillId="37" borderId="0" xfId="0" applyFont="1" applyFill="1" applyAlignment="1" applyProtection="1">
      <alignment vertical="center"/>
      <protection hidden="1"/>
    </xf>
    <xf numFmtId="0" fontId="4" fillId="34" borderId="0" xfId="0" applyFont="1" applyFill="1" applyBorder="1" applyAlignment="1" applyProtection="1">
      <alignment vertical="center" shrinkToFit="1"/>
      <protection hidden="1"/>
    </xf>
    <xf numFmtId="0" fontId="0" fillId="34" borderId="0" xfId="0" applyFill="1" applyBorder="1" applyAlignment="1" applyProtection="1">
      <alignment vertical="center" shrinkToFit="1"/>
      <protection hidden="1"/>
    </xf>
    <xf numFmtId="0" fontId="0" fillId="0" borderId="0" xfId="0" applyFont="1" applyFill="1" applyBorder="1" applyAlignment="1" applyProtection="1">
      <alignment vertical="center" shrinkToFit="1"/>
      <protection hidden="1"/>
    </xf>
    <xf numFmtId="0" fontId="0" fillId="0" borderId="0"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ont="1" applyFill="1" applyAlignment="1">
      <alignment vertical="center"/>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horizontal="left" vertical="center"/>
      <protection hidden="1"/>
    </xf>
    <xf numFmtId="0" fontId="6" fillId="0" borderId="0" xfId="0" applyFont="1" applyFill="1" applyAlignment="1" applyProtection="1">
      <alignment vertical="center"/>
      <protection hidden="1"/>
    </xf>
    <xf numFmtId="0" fontId="8" fillId="0" borderId="0" xfId="0" applyFont="1" applyAlignment="1" applyProtection="1">
      <alignment horizontal="left" vertical="center"/>
      <protection hidden="1"/>
    </xf>
    <xf numFmtId="0" fontId="9" fillId="0" borderId="0" xfId="0" applyFont="1" applyFill="1" applyBorder="1" applyAlignment="1" applyProtection="1">
      <alignment vertical="center"/>
      <protection hidden="1"/>
    </xf>
    <xf numFmtId="0" fontId="0" fillId="38" borderId="0" xfId="0" applyFill="1" applyAlignment="1" applyProtection="1">
      <alignment vertical="center"/>
      <protection hidden="1"/>
    </xf>
    <xf numFmtId="0" fontId="0" fillId="0" borderId="0" xfId="0" applyFill="1" applyAlignment="1" applyProtection="1">
      <alignment vertical="center"/>
      <protection hidden="1" locked="0"/>
    </xf>
    <xf numFmtId="0" fontId="0" fillId="0" borderId="0" xfId="0" applyFont="1" applyFill="1" applyAlignment="1" applyProtection="1">
      <alignment vertical="center"/>
      <protection hidden="1" locked="0"/>
    </xf>
    <xf numFmtId="0" fontId="4" fillId="39" borderId="0" xfId="0" applyFont="1" applyFill="1" applyBorder="1" applyAlignment="1" applyProtection="1">
      <alignment vertical="center"/>
      <protection hidden="1" locked="0"/>
    </xf>
    <xf numFmtId="0" fontId="15" fillId="39" borderId="0" xfId="0" applyFont="1" applyFill="1" applyBorder="1" applyAlignment="1" applyProtection="1">
      <alignment vertical="center"/>
      <protection hidden="1" locked="0"/>
    </xf>
    <xf numFmtId="0" fontId="0" fillId="0" borderId="0" xfId="0" applyFont="1" applyFill="1" applyAlignment="1" applyProtection="1">
      <alignment vertical="center"/>
      <protection hidden="1" locked="0"/>
    </xf>
    <xf numFmtId="49" fontId="0" fillId="0" borderId="0" xfId="0" applyNumberFormat="1" applyAlignment="1" applyProtection="1">
      <alignment vertical="center"/>
      <protection hidden="1" locked="0"/>
    </xf>
    <xf numFmtId="0" fontId="0" fillId="0" borderId="0" xfId="0" applyAlignment="1" applyProtection="1">
      <alignment vertical="center"/>
      <protection hidden="1" locked="0"/>
    </xf>
    <xf numFmtId="0" fontId="0" fillId="0" borderId="0" xfId="0" applyFont="1" applyFill="1" applyBorder="1" applyAlignment="1" applyProtection="1">
      <alignment vertical="center"/>
      <protection hidden="1" locked="0"/>
    </xf>
    <xf numFmtId="0" fontId="0" fillId="0" borderId="0" xfId="0" applyAlignment="1" applyProtection="1">
      <alignment vertical="top"/>
      <protection hidden="1"/>
    </xf>
    <xf numFmtId="0" fontId="0" fillId="0" borderId="0" xfId="0" applyFill="1" applyBorder="1" applyAlignment="1" applyProtection="1">
      <alignment vertical="center"/>
      <protection hidden="1"/>
    </xf>
    <xf numFmtId="0" fontId="0" fillId="0"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38"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36" xfId="0"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54" xfId="0" applyFill="1" applyBorder="1" applyAlignment="1" applyProtection="1">
      <alignment vertical="center" shrinkToFit="1"/>
      <protection locked="0"/>
    </xf>
    <xf numFmtId="0" fontId="0" fillId="0" borderId="55" xfId="0" applyFill="1" applyBorder="1" applyAlignment="1" applyProtection="1">
      <alignment vertical="center" shrinkToFit="1"/>
      <protection locked="0"/>
    </xf>
    <xf numFmtId="0" fontId="0" fillId="0" borderId="56" xfId="0" applyFill="1" applyBorder="1" applyAlignment="1" applyProtection="1">
      <alignment vertical="center" shrinkToFit="1"/>
      <protection locked="0"/>
    </xf>
    <xf numFmtId="0" fontId="0" fillId="0" borderId="57" xfId="0" applyFill="1" applyBorder="1" applyAlignment="1" applyProtection="1">
      <alignment vertical="center" shrinkToFit="1"/>
      <protection locked="0"/>
    </xf>
    <xf numFmtId="0" fontId="0" fillId="0" borderId="58" xfId="0"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0" fontId="0" fillId="0" borderId="61" xfId="0" applyFill="1" applyBorder="1" applyAlignment="1" applyProtection="1">
      <alignment vertical="center" shrinkToFit="1"/>
      <protection locked="0"/>
    </xf>
    <xf numFmtId="0" fontId="0" fillId="0" borderId="54" xfId="0" applyFont="1" applyFill="1" applyBorder="1" applyAlignment="1" applyProtection="1">
      <alignment vertical="center" shrinkToFit="1"/>
      <protection locked="0"/>
    </xf>
    <xf numFmtId="0" fontId="0" fillId="0" borderId="55" xfId="0" applyFont="1" applyFill="1" applyBorder="1" applyAlignment="1" applyProtection="1">
      <alignment vertical="center" shrinkToFit="1"/>
      <protection locked="0"/>
    </xf>
    <xf numFmtId="0" fontId="0" fillId="0" borderId="62" xfId="0" applyFill="1" applyBorder="1" applyAlignment="1" applyProtection="1">
      <alignment vertical="center" shrinkToFit="1"/>
      <protection locked="0"/>
    </xf>
    <xf numFmtId="0" fontId="0" fillId="0" borderId="63" xfId="0" applyFill="1" applyBorder="1" applyAlignment="1" applyProtection="1">
      <alignment vertical="center" shrinkToFit="1"/>
      <protection locked="0"/>
    </xf>
    <xf numFmtId="0" fontId="80" fillId="40" borderId="0" xfId="0" applyFont="1" applyFill="1" applyAlignment="1" applyProtection="1">
      <alignment horizontal="center" vertical="center" shrinkToFit="1"/>
      <protection locked="0"/>
    </xf>
    <xf numFmtId="0" fontId="81" fillId="33" borderId="0" xfId="0" applyFont="1" applyFill="1" applyAlignment="1" applyProtection="1">
      <alignment horizontal="right" vertical="center" shrinkToFit="1"/>
      <protection hidden="1"/>
    </xf>
    <xf numFmtId="0" fontId="0" fillId="0" borderId="0" xfId="0" applyFill="1" applyAlignment="1">
      <alignment vertical="center"/>
    </xf>
    <xf numFmtId="0" fontId="0" fillId="0" borderId="0" xfId="0" applyFont="1" applyFill="1" applyBorder="1" applyAlignment="1" applyProtection="1">
      <alignment horizontal="center" vertical="center"/>
      <protection hidden="1"/>
    </xf>
    <xf numFmtId="0" fontId="22" fillId="0" borderId="0" xfId="0" applyFont="1" applyFill="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shrinkToFit="1"/>
      <protection locked="0"/>
    </xf>
    <xf numFmtId="0" fontId="4"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5" fillId="0" borderId="0" xfId="0" applyFont="1" applyAlignment="1" applyProtection="1">
      <alignment horizontal="right" vertical="center"/>
      <protection hidden="1"/>
    </xf>
    <xf numFmtId="0" fontId="0" fillId="0" borderId="0" xfId="0" applyFont="1" applyAlignment="1">
      <alignment vertical="center"/>
    </xf>
    <xf numFmtId="0" fontId="0" fillId="0" borderId="0" xfId="0" applyFont="1" applyBorder="1" applyAlignment="1">
      <alignment horizontal="right"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hidden="1"/>
    </xf>
    <xf numFmtId="0" fontId="0" fillId="0" borderId="67" xfId="0" applyFont="1" applyBorder="1" applyAlignment="1">
      <alignment horizontal="center" vertical="center"/>
    </xf>
    <xf numFmtId="0" fontId="0" fillId="0" borderId="68" xfId="0" applyFont="1" applyBorder="1" applyAlignment="1">
      <alignment vertical="center"/>
    </xf>
    <xf numFmtId="0" fontId="14" fillId="0" borderId="69" xfId="0" applyFont="1" applyBorder="1" applyAlignment="1">
      <alignment horizontal="center" vertical="center" wrapText="1"/>
    </xf>
    <xf numFmtId="0" fontId="2" fillId="0" borderId="70" xfId="0" applyFont="1" applyBorder="1" applyAlignment="1">
      <alignment vertical="center" textRotation="255"/>
    </xf>
    <xf numFmtId="0" fontId="2" fillId="0" borderId="0" xfId="0" applyFont="1" applyBorder="1" applyAlignment="1">
      <alignment vertical="center" textRotation="255"/>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hidden="1"/>
    </xf>
    <xf numFmtId="0" fontId="29" fillId="0" borderId="0" xfId="0" applyFont="1" applyBorder="1" applyAlignment="1">
      <alignment vertical="center" textRotation="255"/>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38"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5" fillId="0" borderId="65" xfId="0" applyFont="1" applyBorder="1" applyAlignment="1" applyProtection="1">
      <alignment horizontal="lef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16" fillId="0" borderId="0" xfId="0" applyFont="1" applyBorder="1" applyAlignment="1" applyProtection="1">
      <alignment horizontal="left" vertical="center"/>
      <protection hidden="1"/>
    </xf>
    <xf numFmtId="0" fontId="0" fillId="0" borderId="0" xfId="0" applyFont="1" applyBorder="1" applyAlignment="1">
      <alignment horizontal="left" vertical="center" wrapText="1"/>
    </xf>
    <xf numFmtId="0" fontId="34" fillId="0" borderId="0" xfId="0" applyFont="1" applyBorder="1" applyAlignment="1" applyProtection="1">
      <alignment horizontal="left" vertical="center"/>
      <protection locked="0"/>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horizontal="center" vertical="center"/>
      <protection hidden="1"/>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wrapText="1"/>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vertical="center" wrapText="1"/>
    </xf>
    <xf numFmtId="0" fontId="0" fillId="0" borderId="0" xfId="0" applyFont="1" applyBorder="1" applyAlignment="1">
      <alignment horizontal="center" vertical="center" wrapText="1"/>
    </xf>
    <xf numFmtId="0" fontId="33" fillId="0" borderId="0" xfId="0" applyFont="1" applyBorder="1" applyAlignment="1">
      <alignment vertical="center"/>
    </xf>
    <xf numFmtId="0" fontId="33" fillId="0" borderId="0" xfId="0" applyFont="1" applyFill="1" applyBorder="1" applyAlignment="1" applyProtection="1">
      <alignment horizontal="center" vertical="center"/>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locked="0"/>
    </xf>
    <xf numFmtId="0" fontId="33" fillId="0" borderId="0" xfId="0" applyFont="1" applyFill="1" applyBorder="1" applyAlignment="1" applyProtection="1">
      <alignment vertical="center"/>
      <protection hidden="1"/>
    </xf>
    <xf numFmtId="0" fontId="0" fillId="0" borderId="0" xfId="0" applyFont="1" applyBorder="1" applyAlignment="1">
      <alignment horizontal="left" vertical="center"/>
    </xf>
    <xf numFmtId="0" fontId="16" fillId="0" borderId="0" xfId="0" applyFont="1" applyBorder="1" applyAlignment="1" applyProtection="1">
      <alignment horizontal="center" vertical="center"/>
      <protection hidden="1"/>
    </xf>
    <xf numFmtId="0" fontId="0" fillId="0" borderId="71" xfId="0" applyFont="1" applyBorder="1" applyAlignment="1">
      <alignment horizontal="center" vertical="center"/>
    </xf>
    <xf numFmtId="0" fontId="33" fillId="0" borderId="72" xfId="0" applyFont="1" applyBorder="1" applyAlignment="1" applyProtection="1">
      <alignment horizontal="center" vertical="center"/>
      <protection hidden="1"/>
    </xf>
    <xf numFmtId="0" fontId="33" fillId="0" borderId="73" xfId="0" applyFont="1" applyBorder="1" applyAlignment="1" applyProtection="1">
      <alignment horizontal="center" vertical="center"/>
      <protection hidden="1"/>
    </xf>
    <xf numFmtId="0" fontId="33" fillId="0" borderId="73" xfId="0" applyFont="1" applyFill="1" applyBorder="1" applyAlignment="1" applyProtection="1">
      <alignment horizontal="center" vertical="center"/>
      <protection hidden="1"/>
    </xf>
    <xf numFmtId="0" fontId="33" fillId="0" borderId="74" xfId="0" applyFont="1" applyBorder="1" applyAlignment="1" applyProtection="1">
      <alignment horizontal="center" vertical="center"/>
      <protection hidden="1"/>
    </xf>
    <xf numFmtId="0" fontId="33" fillId="0" borderId="75" xfId="0" applyFont="1" applyBorder="1" applyAlignment="1" applyProtection="1">
      <alignment horizontal="center" vertical="center"/>
      <protection hidden="1"/>
    </xf>
    <xf numFmtId="0" fontId="22" fillId="0" borderId="26" xfId="0" applyFont="1" applyFill="1" applyBorder="1" applyAlignment="1" applyProtection="1">
      <alignment horizontal="center" vertical="center" shrinkToFit="1"/>
      <protection locked="0"/>
    </xf>
    <xf numFmtId="0" fontId="22" fillId="0" borderId="76" xfId="0" applyFont="1" applyFill="1" applyBorder="1" applyAlignment="1" applyProtection="1">
      <alignment horizontal="center" vertical="center" shrinkToFit="1"/>
      <protection locked="0"/>
    </xf>
    <xf numFmtId="0" fontId="22" fillId="0" borderId="77" xfId="0" applyFont="1" applyBorder="1" applyAlignment="1" applyProtection="1">
      <alignment horizontal="center" vertical="center"/>
      <protection locked="0"/>
    </xf>
    <xf numFmtId="0" fontId="22" fillId="0" borderId="78" xfId="0" applyFont="1" applyBorder="1" applyAlignment="1">
      <alignment vertical="center"/>
    </xf>
    <xf numFmtId="0" fontId="22" fillId="0" borderId="0" xfId="0" applyFont="1" applyBorder="1" applyAlignment="1">
      <alignment horizontal="center" vertical="center"/>
    </xf>
    <xf numFmtId="0" fontId="34" fillId="0" borderId="79" xfId="0" applyFont="1" applyFill="1" applyBorder="1" applyAlignment="1" applyProtection="1">
      <alignment horizontal="center" vertical="center" shrinkToFit="1"/>
      <protection locked="0"/>
    </xf>
    <xf numFmtId="0" fontId="34" fillId="0" borderId="80" xfId="0" applyFont="1" applyFill="1" applyBorder="1" applyAlignment="1" applyProtection="1">
      <alignment horizontal="center" vertical="center"/>
      <protection hidden="1"/>
    </xf>
    <xf numFmtId="0" fontId="34" fillId="0" borderId="80" xfId="0" applyFont="1" applyBorder="1" applyAlignment="1" applyProtection="1">
      <alignment horizontal="center" vertical="center"/>
      <protection hidden="1"/>
    </xf>
    <xf numFmtId="0" fontId="34" fillId="0" borderId="81" xfId="0" applyFont="1" applyBorder="1" applyAlignment="1" applyProtection="1">
      <alignment horizontal="center" vertical="center"/>
      <protection hidden="1"/>
    </xf>
    <xf numFmtId="0" fontId="34" fillId="0" borderId="82" xfId="0" applyFont="1" applyBorder="1" applyAlignment="1" applyProtection="1">
      <alignment horizontal="center" vertical="center"/>
      <protection hidden="1"/>
    </xf>
    <xf numFmtId="0" fontId="34" fillId="0" borderId="77" xfId="0" applyFont="1" applyBorder="1" applyAlignment="1" applyProtection="1">
      <alignment horizontal="center" vertical="center"/>
      <protection hidden="1"/>
    </xf>
    <xf numFmtId="0" fontId="34" fillId="0" borderId="83" xfId="0" applyFont="1" applyFill="1" applyBorder="1" applyAlignment="1" applyProtection="1">
      <alignment horizontal="center" vertical="center" shrinkToFit="1"/>
      <protection locked="0"/>
    </xf>
    <xf numFmtId="0" fontId="34" fillId="0" borderId="84" xfId="0" applyFont="1" applyFill="1" applyBorder="1" applyAlignment="1" applyProtection="1">
      <alignment horizontal="center" vertical="center" shrinkToFit="1"/>
      <protection locked="0"/>
    </xf>
    <xf numFmtId="0" fontId="0" fillId="0" borderId="71" xfId="0" applyFont="1" applyBorder="1" applyAlignment="1" applyProtection="1">
      <alignment vertical="center"/>
      <protection hidden="1"/>
    </xf>
    <xf numFmtId="0" fontId="0" fillId="0" borderId="71" xfId="0" applyFont="1" applyBorder="1" applyAlignment="1" applyProtection="1">
      <alignment horizontal="center" vertical="center"/>
      <protection hidden="1"/>
    </xf>
    <xf numFmtId="0" fontId="0" fillId="0" borderId="70" xfId="0" applyFont="1" applyBorder="1" applyAlignment="1" applyProtection="1">
      <alignment vertical="center"/>
      <protection hidden="1"/>
    </xf>
    <xf numFmtId="0" fontId="22" fillId="0" borderId="85"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hidden="1"/>
    </xf>
    <xf numFmtId="0" fontId="0" fillId="0" borderId="86" xfId="0" applyFont="1" applyFill="1" applyBorder="1" applyAlignment="1" applyProtection="1">
      <alignment horizontal="center" vertical="center"/>
      <protection hidden="1"/>
    </xf>
    <xf numFmtId="0" fontId="22" fillId="0" borderId="86" xfId="0" applyFont="1" applyBorder="1" applyAlignment="1" applyProtection="1">
      <alignment horizontal="left" vertical="center"/>
      <protection hidden="1"/>
    </xf>
    <xf numFmtId="0" fontId="0" fillId="0" borderId="0" xfId="0" applyFont="1" applyBorder="1" applyAlignment="1">
      <alignment vertical="center"/>
    </xf>
    <xf numFmtId="0" fontId="22" fillId="0" borderId="0" xfId="0" applyFont="1" applyBorder="1" applyAlignment="1" applyProtection="1">
      <alignment horizontal="left" vertical="center"/>
      <protection hidden="1"/>
    </xf>
    <xf numFmtId="0" fontId="22" fillId="0" borderId="0" xfId="0" applyFont="1" applyBorder="1" applyAlignment="1">
      <alignment vertical="center"/>
    </xf>
    <xf numFmtId="0" fontId="0" fillId="0" borderId="64" xfId="0"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22" fillId="0" borderId="65"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0" borderId="87" xfId="0" applyBorder="1" applyAlignment="1">
      <alignment vertical="center"/>
    </xf>
    <xf numFmtId="0" fontId="34" fillId="0" borderId="88"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70" xfId="0" applyFont="1" applyBorder="1" applyAlignment="1" applyProtection="1">
      <alignment horizontal="center" vertical="center"/>
      <protection hidden="1"/>
    </xf>
    <xf numFmtId="0" fontId="14" fillId="0" borderId="89" xfId="0" applyFont="1" applyBorder="1" applyAlignment="1">
      <alignment horizontal="center" vertical="center" wrapText="1"/>
    </xf>
    <xf numFmtId="0" fontId="0" fillId="0" borderId="90" xfId="0" applyBorder="1" applyAlignment="1">
      <alignment horizontal="center" vertical="center"/>
    </xf>
    <xf numFmtId="0" fontId="0" fillId="0" borderId="69" xfId="0" applyFont="1" applyBorder="1" applyAlignment="1">
      <alignment horizontal="center" vertical="center" wrapText="1"/>
    </xf>
    <xf numFmtId="0" fontId="34" fillId="0" borderId="91" xfId="0" applyFont="1" applyFill="1" applyBorder="1" applyAlignment="1" applyProtection="1">
      <alignment horizontal="center" vertical="center"/>
      <protection hidden="1"/>
    </xf>
    <xf numFmtId="0" fontId="34" fillId="0" borderId="91" xfId="0" applyFont="1" applyBorder="1" applyAlignment="1" applyProtection="1">
      <alignment horizontal="center" vertical="center"/>
      <protection hidden="1"/>
    </xf>
    <xf numFmtId="0" fontId="0" fillId="0" borderId="92" xfId="0" applyFont="1" applyBorder="1" applyAlignment="1">
      <alignment horizontal="center" vertical="center" wrapText="1"/>
    </xf>
    <xf numFmtId="0" fontId="34" fillId="0" borderId="93" xfId="0" applyFont="1" applyFill="1" applyBorder="1" applyAlignment="1" applyProtection="1">
      <alignment horizontal="center" vertical="center"/>
      <protection hidden="1"/>
    </xf>
    <xf numFmtId="0" fontId="0" fillId="0" borderId="94" xfId="0" applyFont="1" applyBorder="1" applyAlignment="1">
      <alignment horizontal="center" vertical="center"/>
    </xf>
    <xf numFmtId="0" fontId="34" fillId="0" borderId="73" xfId="0" applyFont="1" applyBorder="1" applyAlignment="1" applyProtection="1">
      <alignment horizontal="center" vertical="center"/>
      <protection hidden="1"/>
    </xf>
    <xf numFmtId="0" fontId="34" fillId="0" borderId="73" xfId="0" applyFont="1" applyFill="1" applyBorder="1" applyAlignment="1" applyProtection="1">
      <alignment horizontal="center" vertical="center"/>
      <protection hidden="1"/>
    </xf>
    <xf numFmtId="0" fontId="34" fillId="0" borderId="75" xfId="0" applyFont="1" applyBorder="1" applyAlignment="1" applyProtection="1">
      <alignment horizontal="center" vertical="center"/>
      <protection hidden="1"/>
    </xf>
    <xf numFmtId="0" fontId="14" fillId="0" borderId="95" xfId="0" applyFont="1" applyBorder="1" applyAlignment="1">
      <alignment horizontal="center" vertical="center" wrapText="1"/>
    </xf>
    <xf numFmtId="0" fontId="34" fillId="0" borderId="96" xfId="0" applyFont="1" applyFill="1" applyBorder="1" applyAlignment="1" applyProtection="1">
      <alignment horizontal="center" vertical="center" shrinkToFit="1"/>
      <protection locked="0"/>
    </xf>
    <xf numFmtId="0" fontId="33" fillId="0" borderId="72" xfId="0" applyFont="1" applyBorder="1" applyAlignment="1" applyProtection="1">
      <alignment vertical="center"/>
      <protection hidden="1"/>
    </xf>
    <xf numFmtId="0" fontId="14" fillId="0" borderId="97" xfId="0" applyFont="1"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wrapText="1"/>
    </xf>
    <xf numFmtId="0" fontId="34" fillId="0" borderId="88" xfId="0" applyFont="1" applyBorder="1" applyAlignment="1" applyProtection="1">
      <alignment horizontal="center" vertical="center"/>
      <protection hidden="1"/>
    </xf>
    <xf numFmtId="0" fontId="0" fillId="41" borderId="0" xfId="0" applyFill="1" applyAlignment="1" applyProtection="1">
      <alignment vertical="center"/>
      <protection hidden="1"/>
    </xf>
    <xf numFmtId="0" fontId="0" fillId="41" borderId="0" xfId="0" applyFill="1" applyBorder="1" applyAlignment="1" applyProtection="1">
      <alignment vertical="center"/>
      <protection hidden="1"/>
    </xf>
    <xf numFmtId="0" fontId="0" fillId="41" borderId="0" xfId="0" applyFont="1" applyFill="1" applyBorder="1" applyAlignment="1" applyProtection="1">
      <alignment horizontal="center" vertical="center"/>
      <protection hidden="1"/>
    </xf>
    <xf numFmtId="0" fontId="82" fillId="41" borderId="0" xfId="0" applyFont="1" applyFill="1" applyAlignment="1" applyProtection="1">
      <alignment vertical="center"/>
      <protection hidden="1"/>
    </xf>
    <xf numFmtId="0" fontId="0" fillId="41" borderId="0" xfId="0" applyFill="1" applyAlignment="1">
      <alignment vertical="center"/>
    </xf>
    <xf numFmtId="0" fontId="32" fillId="0" borderId="0" xfId="0" applyFont="1" applyFill="1" applyBorder="1" applyAlignment="1" applyProtection="1">
      <alignment vertical="center"/>
      <protection hidden="1"/>
    </xf>
    <xf numFmtId="0" fontId="0" fillId="0" borderId="0" xfId="0" applyFont="1" applyFill="1" applyAlignment="1" applyProtection="1">
      <alignment vertical="center" shrinkToFit="1"/>
      <protection hidden="1"/>
    </xf>
    <xf numFmtId="0" fontId="0" fillId="0" borderId="0" xfId="0" applyFont="1" applyFill="1" applyAlignment="1" applyProtection="1">
      <alignment vertical="center"/>
      <protection hidden="1"/>
    </xf>
    <xf numFmtId="0" fontId="0" fillId="0" borderId="103" xfId="0" applyBorder="1" applyAlignment="1" applyProtection="1">
      <alignment horizontal="center" vertical="center"/>
      <protection hidden="1"/>
    </xf>
    <xf numFmtId="0" fontId="0" fillId="0" borderId="104" xfId="0" applyFill="1" applyBorder="1" applyAlignment="1" applyProtection="1">
      <alignment horizontal="center" vertical="center"/>
      <protection hidden="1"/>
    </xf>
    <xf numFmtId="0" fontId="0" fillId="0" borderId="105"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106" xfId="0" applyFill="1" applyBorder="1" applyAlignment="1" applyProtection="1">
      <alignment vertical="center" shrinkToFit="1"/>
      <protection locked="0"/>
    </xf>
    <xf numFmtId="0" fontId="0" fillId="0" borderId="107" xfId="0" applyFill="1" applyBorder="1" applyAlignment="1" applyProtection="1">
      <alignment vertical="center" shrinkToFit="1"/>
      <protection locked="0"/>
    </xf>
    <xf numFmtId="0" fontId="0" fillId="39" borderId="108" xfId="0" applyFill="1" applyBorder="1" applyAlignment="1" applyProtection="1">
      <alignment vertical="center" shrinkToFit="1"/>
      <protection hidden="1" locked="0"/>
    </xf>
    <xf numFmtId="0" fontId="0" fillId="39" borderId="109" xfId="0" applyNumberFormat="1" applyFill="1" applyBorder="1" applyAlignment="1" applyProtection="1">
      <alignment vertical="center" shrinkToFit="1"/>
      <protection hidden="1" locked="0"/>
    </xf>
    <xf numFmtId="0" fontId="0" fillId="39" borderId="110" xfId="0" applyFill="1" applyBorder="1" applyAlignment="1" applyProtection="1">
      <alignment vertical="center" shrinkToFit="1"/>
      <protection hidden="1" locked="0"/>
    </xf>
    <xf numFmtId="0" fontId="0" fillId="39" borderId="111" xfId="0" applyFill="1" applyBorder="1" applyAlignment="1" applyProtection="1">
      <alignment vertical="center" shrinkToFit="1"/>
      <protection hidden="1" locked="0"/>
    </xf>
    <xf numFmtId="0" fontId="0" fillId="39" borderId="112" xfId="0" applyNumberFormat="1" applyFill="1" applyBorder="1" applyAlignment="1" applyProtection="1">
      <alignment vertical="center" shrinkToFit="1"/>
      <protection hidden="1" locked="0"/>
    </xf>
    <xf numFmtId="0" fontId="0" fillId="39" borderId="113" xfId="0" applyFill="1" applyBorder="1" applyAlignment="1" applyProtection="1">
      <alignment vertical="center" shrinkToFit="1"/>
      <protection hidden="1" locked="0"/>
    </xf>
    <xf numFmtId="0" fontId="0" fillId="39" borderId="62" xfId="0" applyFill="1" applyBorder="1" applyAlignment="1" applyProtection="1">
      <alignment vertical="center" shrinkToFit="1"/>
      <protection hidden="1" locked="0"/>
    </xf>
    <xf numFmtId="0" fontId="0" fillId="39" borderId="114" xfId="0" applyNumberFormat="1" applyFill="1" applyBorder="1" applyAlignment="1" applyProtection="1">
      <alignment vertical="center" shrinkToFit="1"/>
      <protection hidden="1" locked="0"/>
    </xf>
    <xf numFmtId="0" fontId="0" fillId="39" borderId="63" xfId="0" applyFill="1" applyBorder="1" applyAlignment="1" applyProtection="1">
      <alignment vertical="center" shrinkToFit="1"/>
      <protection hidden="1" locked="0"/>
    </xf>
    <xf numFmtId="0" fontId="0" fillId="0" borderId="115" xfId="0" applyFill="1" applyBorder="1" applyAlignment="1" applyProtection="1">
      <alignment vertical="center" shrinkToFit="1"/>
      <protection locked="0"/>
    </xf>
    <xf numFmtId="0" fontId="0" fillId="0" borderId="116" xfId="0" applyFill="1" applyBorder="1" applyAlignment="1" applyProtection="1">
      <alignment vertical="center" shrinkToFit="1"/>
      <protection locked="0"/>
    </xf>
    <xf numFmtId="0" fontId="0" fillId="39" borderId="117" xfId="0" applyFill="1" applyBorder="1" applyAlignment="1" applyProtection="1">
      <alignment vertical="center" shrinkToFit="1"/>
      <protection hidden="1" locked="0"/>
    </xf>
    <xf numFmtId="0" fontId="0" fillId="39" borderId="118" xfId="0" applyNumberFormat="1" applyFill="1" applyBorder="1" applyAlignment="1" applyProtection="1">
      <alignment vertical="center" shrinkToFit="1"/>
      <protection hidden="1" locked="0"/>
    </xf>
    <xf numFmtId="0" fontId="0" fillId="39" borderId="119" xfId="0" applyFill="1" applyBorder="1" applyAlignment="1" applyProtection="1">
      <alignment vertical="center" shrinkToFit="1"/>
      <protection hidden="1" locked="0"/>
    </xf>
    <xf numFmtId="0" fontId="0" fillId="39" borderId="58" xfId="0" applyFill="1" applyBorder="1" applyAlignment="1" applyProtection="1">
      <alignment vertical="center" shrinkToFit="1"/>
      <protection hidden="1" locked="0"/>
    </xf>
    <xf numFmtId="0" fontId="0" fillId="39" borderId="120" xfId="0" applyNumberFormat="1" applyFill="1" applyBorder="1" applyAlignment="1" applyProtection="1">
      <alignment vertical="center" shrinkToFit="1"/>
      <protection hidden="1" locked="0"/>
    </xf>
    <xf numFmtId="0" fontId="0" fillId="39" borderId="59" xfId="0" applyFill="1" applyBorder="1" applyAlignment="1" applyProtection="1">
      <alignment vertical="center" shrinkToFit="1"/>
      <protection hidden="1" locked="0"/>
    </xf>
    <xf numFmtId="0" fontId="0" fillId="39" borderId="0" xfId="0" applyFill="1" applyAlignment="1">
      <alignment vertical="center"/>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0" fontId="34" fillId="0" borderId="124" xfId="0" applyFont="1" applyFill="1" applyBorder="1" applyAlignment="1" applyProtection="1">
      <alignment horizontal="center" vertical="center" shrinkToFit="1"/>
      <protection locked="0"/>
    </xf>
    <xf numFmtId="0" fontId="34" fillId="0" borderId="125" xfId="0" applyFont="1" applyFill="1" applyBorder="1" applyAlignment="1" applyProtection="1">
      <alignment horizontal="center" vertical="center" shrinkToFit="1"/>
      <protection locked="0"/>
    </xf>
    <xf numFmtId="0" fontId="34" fillId="0" borderId="126" xfId="0" applyFont="1" applyFill="1" applyBorder="1" applyAlignment="1" applyProtection="1">
      <alignment horizontal="center" vertical="center" shrinkToFit="1"/>
      <protection locked="0"/>
    </xf>
    <xf numFmtId="0" fontId="0" fillId="41" borderId="0" xfId="0" applyFill="1" applyBorder="1" applyAlignment="1" applyProtection="1">
      <alignment vertical="center" shrinkToFit="1"/>
      <protection hidden="1"/>
    </xf>
    <xf numFmtId="0" fontId="0" fillId="41" borderId="0" xfId="0" applyFill="1" applyAlignment="1">
      <alignment vertical="center" shrinkToFit="1"/>
    </xf>
    <xf numFmtId="0" fontId="81" fillId="41" borderId="0" xfId="0" applyFont="1" applyFill="1" applyAlignment="1">
      <alignment vertical="center"/>
    </xf>
    <xf numFmtId="0" fontId="82" fillId="0" borderId="0" xfId="0" applyFont="1" applyFill="1" applyBorder="1" applyAlignment="1" applyProtection="1">
      <alignment vertical="center"/>
      <protection hidden="1"/>
    </xf>
    <xf numFmtId="0" fontId="82" fillId="0" borderId="0" xfId="0" applyFont="1" applyFill="1" applyAlignment="1" applyProtection="1">
      <alignment vertical="center"/>
      <protection hidden="1"/>
    </xf>
    <xf numFmtId="0" fontId="22" fillId="0" borderId="85" xfId="0" applyFont="1" applyFill="1" applyBorder="1" applyAlignment="1" applyProtection="1">
      <alignment horizontal="right" vertical="center" shrinkToFit="1"/>
      <protection locked="0"/>
    </xf>
    <xf numFmtId="0" fontId="22" fillId="0" borderId="127" xfId="0" applyFont="1" applyBorder="1" applyAlignment="1">
      <alignment horizontal="right" vertical="center"/>
    </xf>
    <xf numFmtId="0" fontId="22" fillId="0" borderId="85" xfId="0" applyFont="1" applyBorder="1" applyAlignment="1" applyProtection="1">
      <alignment horizontal="right" vertical="center"/>
      <protection hidden="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shrinkToFit="1"/>
      <protection locked="0"/>
    </xf>
    <xf numFmtId="0" fontId="0" fillId="0" borderId="0" xfId="0" applyFont="1" applyFill="1" applyAlignment="1" applyProtection="1">
      <alignment horizontal="center" vertical="center" shrinkToFit="1"/>
      <protection locked="0"/>
    </xf>
    <xf numFmtId="0" fontId="0" fillId="0" borderId="0" xfId="0" applyFont="1" applyFill="1" applyAlignment="1" applyProtection="1">
      <alignment vertical="center" shrinkToFit="1"/>
      <protection locked="0"/>
    </xf>
    <xf numFmtId="0" fontId="32" fillId="0" borderId="0" xfId="0" applyFont="1" applyFill="1" applyBorder="1" applyAlignment="1" applyProtection="1">
      <alignment vertical="center" shrinkToFit="1"/>
      <protection locked="0"/>
    </xf>
    <xf numFmtId="0" fontId="32" fillId="0" borderId="0" xfId="0" applyFont="1" applyFill="1" applyAlignment="1" applyProtection="1">
      <alignment vertical="center" shrinkToFit="1"/>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wrapText="1"/>
      <protection locked="0"/>
    </xf>
    <xf numFmtId="0" fontId="32" fillId="0" borderId="0" xfId="0" applyFont="1" applyFill="1" applyAlignment="1" applyProtection="1">
      <alignment vertical="center"/>
      <protection locked="0"/>
    </xf>
    <xf numFmtId="0" fontId="32" fillId="0" borderId="0" xfId="0" applyFont="1" applyFill="1" applyBorder="1" applyAlignment="1" applyProtection="1">
      <alignment horizontal="left" vertical="center" wrapText="1" shrinkToFit="1"/>
      <protection locked="0"/>
    </xf>
    <xf numFmtId="0" fontId="32" fillId="0" borderId="0" xfId="0" applyFont="1" applyFill="1" applyAlignment="1" applyProtection="1">
      <alignment horizontal="left" vertical="center"/>
      <protection locked="0"/>
    </xf>
    <xf numFmtId="0" fontId="0" fillId="0" borderId="128" xfId="0" applyBorder="1" applyAlignment="1" applyProtection="1">
      <alignment vertical="center" shrinkToFit="1"/>
      <protection hidden="1"/>
    </xf>
    <xf numFmtId="0" fontId="0" fillId="0" borderId="129" xfId="0" applyFill="1" applyBorder="1" applyAlignment="1" applyProtection="1">
      <alignment vertical="center" shrinkToFit="1"/>
      <protection hidden="1"/>
    </xf>
    <xf numFmtId="0" fontId="0" fillId="0" borderId="130" xfId="0" applyBorder="1" applyAlignment="1" applyProtection="1">
      <alignment vertical="center" shrinkToFit="1"/>
      <protection hidden="1"/>
    </xf>
    <xf numFmtId="0" fontId="0" fillId="0" borderId="131" xfId="0" applyFill="1" applyBorder="1" applyAlignment="1" applyProtection="1">
      <alignment vertical="center" shrinkToFit="1"/>
      <protection hidden="1"/>
    </xf>
    <xf numFmtId="0" fontId="0" fillId="0" borderId="132" xfId="0" applyBorder="1" applyAlignment="1" applyProtection="1">
      <alignment vertical="center" shrinkToFit="1"/>
      <protection hidden="1"/>
    </xf>
    <xf numFmtId="0" fontId="0" fillId="0" borderId="133" xfId="0" applyFill="1" applyBorder="1" applyAlignment="1" applyProtection="1">
      <alignment vertical="center" shrinkToFit="1"/>
      <protection hidden="1"/>
    </xf>
    <xf numFmtId="0" fontId="15" fillId="0" borderId="0" xfId="0" applyFont="1" applyFill="1" applyAlignment="1" applyProtection="1">
      <alignment vertical="center"/>
      <protection locked="0"/>
    </xf>
    <xf numFmtId="0" fontId="15" fillId="0" borderId="0" xfId="0" applyFont="1" applyFill="1" applyAlignment="1" applyProtection="1">
      <alignment vertical="center"/>
      <protection hidden="1" locked="0"/>
    </xf>
    <xf numFmtId="0" fontId="83" fillId="0" borderId="134" xfId="0" applyFont="1" applyFill="1" applyBorder="1" applyAlignment="1" applyProtection="1">
      <alignment vertical="center" shrinkToFit="1"/>
      <protection hidden="1"/>
    </xf>
    <xf numFmtId="0" fontId="22" fillId="34" borderId="18" xfId="0" applyFont="1" applyFill="1" applyBorder="1" applyAlignment="1" applyProtection="1">
      <alignment horizontal="center" vertical="center" shrinkToFit="1"/>
      <protection hidden="1"/>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shrinkToFit="1"/>
      <protection locked="0"/>
    </xf>
    <xf numFmtId="0" fontId="34" fillId="0" borderId="26" xfId="0" applyFont="1" applyFill="1" applyBorder="1" applyAlignment="1" applyProtection="1">
      <alignment horizontal="center" vertical="center" shrinkToFit="1"/>
      <protection hidden="1" locked="0"/>
    </xf>
    <xf numFmtId="49" fontId="84" fillId="0" borderId="0" xfId="0" applyNumberFormat="1" applyFont="1" applyAlignment="1" applyProtection="1">
      <alignment vertical="center"/>
      <protection locked="0"/>
    </xf>
    <xf numFmtId="0" fontId="0" fillId="0" borderId="64" xfId="0" applyFont="1" applyFill="1" applyBorder="1" applyAlignment="1" applyProtection="1">
      <alignment horizontal="center" vertical="center"/>
      <protection hidden="1"/>
    </xf>
    <xf numFmtId="0" fontId="0" fillId="39" borderId="0" xfId="0" applyFill="1" applyAlignment="1" applyProtection="1">
      <alignment vertical="center" shrinkToFit="1"/>
      <protection locked="0"/>
    </xf>
    <xf numFmtId="0" fontId="33" fillId="0" borderId="88" xfId="0" applyFont="1" applyBorder="1" applyAlignment="1" applyProtection="1">
      <alignment horizontal="center" vertical="center"/>
      <protection hidden="1"/>
    </xf>
    <xf numFmtId="0" fontId="33" fillId="0" borderId="80" xfId="0" applyFont="1" applyBorder="1" applyAlignment="1" applyProtection="1">
      <alignment horizontal="center" vertical="center"/>
      <protection hidden="1"/>
    </xf>
    <xf numFmtId="0" fontId="33" fillId="0" borderId="77" xfId="0" applyFont="1" applyBorder="1" applyAlignment="1" applyProtection="1">
      <alignment horizontal="center" vertical="center"/>
      <protection hidden="1"/>
    </xf>
    <xf numFmtId="0" fontId="22" fillId="0" borderId="135" xfId="0" applyFont="1" applyBorder="1" applyAlignment="1">
      <alignment vertical="center"/>
    </xf>
    <xf numFmtId="0" fontId="22" fillId="0" borderId="71" xfId="0" applyFont="1" applyBorder="1" applyAlignment="1">
      <alignment vertical="center"/>
    </xf>
    <xf numFmtId="0" fontId="22" fillId="0" borderId="136" xfId="0" applyFont="1" applyBorder="1" applyAlignment="1">
      <alignment vertical="center"/>
    </xf>
    <xf numFmtId="0" fontId="22" fillId="0" borderId="71" xfId="0" applyFont="1" applyBorder="1" applyAlignment="1">
      <alignment horizontal="centerContinuous" vertical="center"/>
    </xf>
    <xf numFmtId="0" fontId="22" fillId="0" borderId="136" xfId="0" applyFont="1" applyBorder="1" applyAlignment="1">
      <alignment horizontal="centerContinuous" vertical="center"/>
    </xf>
    <xf numFmtId="0" fontId="0" fillId="0" borderId="71" xfId="0" applyFont="1" applyBorder="1" applyAlignment="1">
      <alignment horizontal="centerContinuous" vertical="center"/>
    </xf>
    <xf numFmtId="0" fontId="0" fillId="0" borderId="136" xfId="0" applyFont="1" applyBorder="1" applyAlignment="1">
      <alignment horizontal="centerContinuous" vertical="center"/>
    </xf>
    <xf numFmtId="0" fontId="14" fillId="0" borderId="99" xfId="0" applyFont="1" applyBorder="1" applyAlignment="1">
      <alignment horizontal="center" vertical="center" wrapText="1"/>
    </xf>
    <xf numFmtId="0" fontId="33" fillId="0" borderId="81" xfId="0" applyFont="1" applyBorder="1" applyAlignment="1" applyProtection="1">
      <alignment horizontal="center" vertical="center"/>
      <protection hidden="1"/>
    </xf>
    <xf numFmtId="0" fontId="34" fillId="0" borderId="137" xfId="0" applyFont="1" applyFill="1" applyBorder="1" applyAlignment="1" applyProtection="1">
      <alignment horizontal="center" vertical="center" shrinkToFit="1"/>
      <protection locked="0"/>
    </xf>
    <xf numFmtId="0" fontId="34" fillId="0" borderId="138" xfId="0" applyFont="1" applyFill="1" applyBorder="1" applyAlignment="1" applyProtection="1">
      <alignment horizontal="center" vertical="center" shrinkToFit="1"/>
      <protection locked="0"/>
    </xf>
    <xf numFmtId="0" fontId="34" fillId="0" borderId="139" xfId="0" applyFont="1" applyFill="1" applyBorder="1" applyAlignment="1" applyProtection="1">
      <alignment horizontal="center" vertical="center" shrinkToFit="1"/>
      <protection locked="0"/>
    </xf>
    <xf numFmtId="0" fontId="14" fillId="0" borderId="140" xfId="0" applyFont="1" applyBorder="1" applyAlignment="1">
      <alignment horizontal="center" vertical="center"/>
    </xf>
    <xf numFmtId="0" fontId="34" fillId="0" borderId="141" xfId="0" applyFont="1" applyFill="1" applyBorder="1" applyAlignment="1" applyProtection="1">
      <alignment horizontal="center" vertical="center" shrinkToFit="1"/>
      <protection locked="0"/>
    </xf>
    <xf numFmtId="0" fontId="34" fillId="0" borderId="142" xfId="0" applyFont="1" applyFill="1" applyBorder="1" applyAlignment="1" applyProtection="1">
      <alignment horizontal="center" vertical="center" shrinkToFit="1"/>
      <protection locked="0"/>
    </xf>
    <xf numFmtId="0" fontId="34" fillId="0" borderId="143" xfId="0" applyFont="1" applyFill="1" applyBorder="1" applyAlignment="1" applyProtection="1">
      <alignment horizontal="center" vertical="center" shrinkToFit="1"/>
      <protection locked="0"/>
    </xf>
    <xf numFmtId="0" fontId="0" fillId="0" borderId="144" xfId="0" applyFont="1" applyBorder="1" applyAlignment="1">
      <alignment horizontal="centerContinuous" vertical="center"/>
    </xf>
    <xf numFmtId="0" fontId="0" fillId="0" borderId="145" xfId="0" applyFont="1" applyBorder="1" applyAlignment="1">
      <alignment horizontal="centerContinuous" vertical="center"/>
    </xf>
    <xf numFmtId="0" fontId="0" fillId="0" borderId="146" xfId="0" applyFont="1" applyBorder="1" applyAlignment="1">
      <alignment horizontal="centerContinuous" vertical="center"/>
    </xf>
    <xf numFmtId="0" fontId="22" fillId="0" borderId="144" xfId="0" applyFont="1" applyBorder="1" applyAlignment="1">
      <alignment horizontal="centerContinuous" vertical="center"/>
    </xf>
    <xf numFmtId="0" fontId="22" fillId="0" borderId="145" xfId="0" applyFont="1" applyBorder="1" applyAlignment="1">
      <alignment horizontal="centerContinuous" vertical="center"/>
    </xf>
    <xf numFmtId="0" fontId="22" fillId="0" borderId="146" xfId="0" applyFont="1" applyBorder="1" applyAlignment="1">
      <alignment horizontal="centerContinuous" vertical="center"/>
    </xf>
    <xf numFmtId="0" fontId="30" fillId="0" borderId="13" xfId="0" applyFont="1" applyFill="1" applyBorder="1" applyAlignment="1" applyProtection="1">
      <alignment horizontal="center" vertical="center"/>
      <protection hidden="1"/>
    </xf>
    <xf numFmtId="0" fontId="30" fillId="0" borderId="14"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0" fontId="30" fillId="0" borderId="41" xfId="0" applyFont="1" applyFill="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13" fillId="42" borderId="147" xfId="0" applyFont="1" applyFill="1" applyBorder="1" applyAlignment="1" applyProtection="1">
      <alignment horizontal="center" vertical="center" shrinkToFit="1"/>
      <protection hidden="1"/>
    </xf>
    <xf numFmtId="0" fontId="13" fillId="42" borderId="148" xfId="0" applyFont="1" applyFill="1" applyBorder="1" applyAlignment="1" applyProtection="1">
      <alignment horizontal="center" vertical="center" shrinkToFit="1"/>
      <protection hidden="1"/>
    </xf>
    <xf numFmtId="0" fontId="13" fillId="42" borderId="149" xfId="0" applyFont="1" applyFill="1" applyBorder="1" applyAlignment="1" applyProtection="1">
      <alignment horizontal="center" vertical="center" shrinkToFit="1"/>
      <protection hidden="1"/>
    </xf>
    <xf numFmtId="0" fontId="13" fillId="42" borderId="150" xfId="0" applyFont="1" applyFill="1" applyBorder="1" applyAlignment="1" applyProtection="1">
      <alignment horizontal="center" vertical="center" shrinkToFit="1"/>
      <protection hidden="1"/>
    </xf>
    <xf numFmtId="0" fontId="13" fillId="42" borderId="151" xfId="0" applyFont="1" applyFill="1" applyBorder="1" applyAlignment="1" applyProtection="1">
      <alignment horizontal="center" vertical="center" shrinkToFit="1"/>
      <protection hidden="1"/>
    </xf>
    <xf numFmtId="0" fontId="13" fillId="42" borderId="152" xfId="0" applyFont="1" applyFill="1" applyBorder="1" applyAlignment="1" applyProtection="1">
      <alignment horizontal="center" vertical="center" shrinkToFit="1"/>
      <protection hidden="1"/>
    </xf>
    <xf numFmtId="0" fontId="0" fillId="0" borderId="153" xfId="0" applyBorder="1" applyAlignment="1" applyProtection="1">
      <alignment horizontal="center" vertical="center"/>
      <protection hidden="1"/>
    </xf>
    <xf numFmtId="0" fontId="0" fillId="0" borderId="154" xfId="0" applyBorder="1" applyAlignment="1" applyProtection="1">
      <alignment horizontal="center" vertical="center"/>
      <protection hidden="1"/>
    </xf>
    <xf numFmtId="0" fontId="0" fillId="0" borderId="155" xfId="0" applyBorder="1" applyAlignment="1" applyProtection="1">
      <alignment horizontal="center" vertical="center"/>
      <protection hidden="1"/>
    </xf>
    <xf numFmtId="0" fontId="0" fillId="0" borderId="156"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157" xfId="0" applyBorder="1" applyAlignment="1" applyProtection="1">
      <alignment horizontal="center" vertical="center"/>
      <protection hidden="1"/>
    </xf>
    <xf numFmtId="0" fontId="0" fillId="0" borderId="158" xfId="0" applyBorder="1" applyAlignment="1" applyProtection="1">
      <alignment horizontal="center" vertical="center"/>
      <protection hidden="1"/>
    </xf>
    <xf numFmtId="0" fontId="0" fillId="0" borderId="159" xfId="0" applyBorder="1" applyAlignment="1" applyProtection="1">
      <alignment horizontal="center" vertical="center"/>
      <protection hidden="1"/>
    </xf>
    <xf numFmtId="0" fontId="0" fillId="0" borderId="160" xfId="0" applyBorder="1" applyAlignment="1" applyProtection="1">
      <alignment horizontal="center" vertical="center"/>
      <protection hidden="1"/>
    </xf>
    <xf numFmtId="0" fontId="0" fillId="0" borderId="161" xfId="0" applyBorder="1" applyAlignment="1" applyProtection="1">
      <alignment horizontal="center" vertical="center"/>
      <protection hidden="1"/>
    </xf>
    <xf numFmtId="0" fontId="0" fillId="0" borderId="155" xfId="0" applyFill="1" applyBorder="1" applyAlignment="1" applyProtection="1">
      <alignment horizontal="center" vertical="center" shrinkToFit="1"/>
      <protection hidden="1"/>
    </xf>
    <xf numFmtId="0" fontId="0" fillId="0" borderId="162" xfId="0" applyFill="1" applyBorder="1" applyAlignment="1" applyProtection="1">
      <alignment horizontal="center" vertical="center" shrinkToFit="1"/>
      <protection hidden="1"/>
    </xf>
    <xf numFmtId="0" fontId="0" fillId="0" borderId="90" xfId="0" applyFill="1" applyBorder="1" applyAlignment="1" applyProtection="1">
      <alignment horizontal="center" vertical="center" shrinkToFit="1"/>
      <protection hidden="1"/>
    </xf>
    <xf numFmtId="0" fontId="0" fillId="0" borderId="163" xfId="0" applyBorder="1" applyAlignment="1" applyProtection="1">
      <alignment horizontal="center" vertical="center"/>
      <protection hidden="1"/>
    </xf>
    <xf numFmtId="0" fontId="0" fillId="0" borderId="164" xfId="0"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18" fillId="34" borderId="165" xfId="0" applyFont="1" applyFill="1" applyBorder="1" applyAlignment="1" applyProtection="1">
      <alignment horizontal="center" vertical="center"/>
      <protection hidden="1"/>
    </xf>
    <xf numFmtId="0" fontId="18" fillId="34" borderId="166" xfId="0" applyFont="1" applyFill="1" applyBorder="1" applyAlignment="1" applyProtection="1">
      <alignment horizontal="center" vertical="center"/>
      <protection hidden="1"/>
    </xf>
    <xf numFmtId="0" fontId="18" fillId="34" borderId="167" xfId="0" applyFont="1" applyFill="1" applyBorder="1" applyAlignment="1" applyProtection="1">
      <alignment horizontal="center" vertical="center"/>
      <protection hidden="1"/>
    </xf>
    <xf numFmtId="0" fontId="18" fillId="34" borderId="168" xfId="0" applyFont="1" applyFill="1" applyBorder="1" applyAlignment="1" applyProtection="1">
      <alignment horizontal="center" vertical="center"/>
      <protection hidden="1"/>
    </xf>
    <xf numFmtId="0" fontId="18" fillId="34" borderId="169" xfId="0" applyFont="1" applyFill="1" applyBorder="1" applyAlignment="1" applyProtection="1">
      <alignment horizontal="center" vertical="center"/>
      <protection hidden="1"/>
    </xf>
    <xf numFmtId="0" fontId="18" fillId="34" borderId="170" xfId="0" applyFont="1" applyFill="1" applyBorder="1" applyAlignment="1" applyProtection="1">
      <alignment horizontal="center" vertical="center"/>
      <protection hidden="1"/>
    </xf>
    <xf numFmtId="0" fontId="19" fillId="34" borderId="0" xfId="0" applyFont="1" applyFill="1" applyBorder="1" applyAlignment="1" applyProtection="1">
      <alignment vertical="center"/>
      <protection hidden="1"/>
    </xf>
    <xf numFmtId="0" fontId="20" fillId="0" borderId="171" xfId="0" applyFont="1" applyFill="1" applyBorder="1" applyAlignment="1" applyProtection="1">
      <alignment horizontal="center" vertical="center"/>
      <protection locked="0"/>
    </xf>
    <xf numFmtId="0" fontId="20" fillId="0" borderId="172" xfId="0" applyFont="1" applyFill="1" applyBorder="1" applyAlignment="1" applyProtection="1">
      <alignment horizontal="center" vertical="center"/>
      <protection locked="0"/>
    </xf>
    <xf numFmtId="0" fontId="0" fillId="0" borderId="173" xfId="0" applyFill="1"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0" fontId="85" fillId="33" borderId="0" xfId="0" applyFont="1" applyFill="1" applyAlignment="1" applyProtection="1">
      <alignment horizontal="left" vertical="center" shrinkToFit="1"/>
      <protection hidden="1"/>
    </xf>
    <xf numFmtId="0" fontId="9" fillId="43" borderId="176" xfId="0" applyFont="1" applyFill="1" applyBorder="1" applyAlignment="1" applyProtection="1">
      <alignment horizontal="center" vertical="center" wrapText="1"/>
      <protection hidden="1"/>
    </xf>
    <xf numFmtId="0" fontId="9" fillId="43" borderId="177" xfId="0" applyFont="1" applyFill="1" applyBorder="1" applyAlignment="1" applyProtection="1">
      <alignment horizontal="center" vertical="center" wrapText="1"/>
      <protection hidden="1"/>
    </xf>
    <xf numFmtId="0" fontId="9" fillId="43" borderId="178" xfId="0" applyFont="1" applyFill="1" applyBorder="1" applyAlignment="1" applyProtection="1">
      <alignment horizontal="center" vertical="center" wrapText="1"/>
      <protection hidden="1"/>
    </xf>
    <xf numFmtId="0" fontId="9" fillId="43" borderId="179" xfId="0" applyFont="1" applyFill="1" applyBorder="1" applyAlignment="1" applyProtection="1">
      <alignment horizontal="center" vertical="center" wrapText="1"/>
      <protection hidden="1"/>
    </xf>
    <xf numFmtId="0" fontId="9" fillId="43" borderId="0" xfId="0" applyFont="1" applyFill="1" applyBorder="1" applyAlignment="1" applyProtection="1">
      <alignment horizontal="center" vertical="center" wrapText="1"/>
      <protection hidden="1"/>
    </xf>
    <xf numFmtId="0" fontId="9" fillId="43" borderId="180" xfId="0" applyFont="1" applyFill="1" applyBorder="1" applyAlignment="1" applyProtection="1">
      <alignment horizontal="center" vertical="center" wrapText="1"/>
      <protection hidden="1"/>
    </xf>
    <xf numFmtId="0" fontId="9" fillId="43" borderId="181" xfId="0" applyFont="1" applyFill="1" applyBorder="1" applyAlignment="1" applyProtection="1">
      <alignment horizontal="center" vertical="center" wrapText="1"/>
      <protection hidden="1"/>
    </xf>
    <xf numFmtId="0" fontId="9" fillId="43" borderId="182" xfId="0" applyFont="1" applyFill="1" applyBorder="1" applyAlignment="1" applyProtection="1">
      <alignment horizontal="center" vertical="center" wrapText="1"/>
      <protection hidden="1"/>
    </xf>
    <xf numFmtId="0" fontId="9" fillId="43" borderId="183" xfId="0" applyFont="1" applyFill="1" applyBorder="1" applyAlignment="1" applyProtection="1">
      <alignment horizontal="center" vertical="center" wrapText="1"/>
      <protection hidden="1"/>
    </xf>
    <xf numFmtId="0" fontId="6" fillId="38" borderId="184" xfId="0" applyFont="1" applyFill="1" applyBorder="1" applyAlignment="1" applyProtection="1">
      <alignment horizontal="center" vertical="center" wrapText="1"/>
      <protection hidden="1"/>
    </xf>
    <xf numFmtId="0" fontId="6" fillId="38" borderId="185" xfId="0" applyFont="1" applyFill="1" applyBorder="1" applyAlignment="1" applyProtection="1">
      <alignment horizontal="center" vertical="center" wrapText="1"/>
      <protection hidden="1"/>
    </xf>
    <xf numFmtId="0" fontId="6" fillId="38" borderId="186" xfId="0" applyFont="1" applyFill="1" applyBorder="1" applyAlignment="1" applyProtection="1">
      <alignment horizontal="center" vertical="center" wrapText="1"/>
      <protection hidden="1"/>
    </xf>
    <xf numFmtId="0" fontId="6" fillId="38" borderId="48" xfId="0" applyFont="1" applyFill="1" applyBorder="1" applyAlignment="1" applyProtection="1">
      <alignment horizontal="center" vertical="center" wrapText="1"/>
      <protection hidden="1"/>
    </xf>
    <xf numFmtId="0" fontId="6" fillId="38" borderId="0" xfId="0" applyFont="1" applyFill="1" applyBorder="1" applyAlignment="1" applyProtection="1">
      <alignment horizontal="center" vertical="center" wrapText="1"/>
      <protection hidden="1"/>
    </xf>
    <xf numFmtId="0" fontId="6" fillId="38" borderId="187" xfId="0" applyFont="1" applyFill="1" applyBorder="1" applyAlignment="1" applyProtection="1">
      <alignment horizontal="center" vertical="center" wrapText="1"/>
      <protection hidden="1"/>
    </xf>
    <xf numFmtId="0" fontId="6" fillId="38" borderId="188" xfId="0" applyFont="1" applyFill="1" applyBorder="1" applyAlignment="1" applyProtection="1">
      <alignment horizontal="center" vertical="center" wrapText="1"/>
      <protection hidden="1"/>
    </xf>
    <xf numFmtId="0" fontId="6" fillId="38" borderId="189" xfId="0" applyFont="1" applyFill="1" applyBorder="1" applyAlignment="1" applyProtection="1">
      <alignment horizontal="center" vertical="center" wrapText="1"/>
      <protection hidden="1"/>
    </xf>
    <xf numFmtId="0" fontId="6" fillId="38" borderId="190" xfId="0" applyFont="1" applyFill="1" applyBorder="1" applyAlignment="1" applyProtection="1">
      <alignment horizontal="center" vertical="center" wrapText="1"/>
      <protection hidden="1"/>
    </xf>
    <xf numFmtId="0" fontId="34" fillId="34" borderId="41" xfId="0" applyFont="1" applyFill="1" applyBorder="1" applyAlignment="1" applyProtection="1">
      <alignment horizontal="left" vertical="center" wrapText="1"/>
      <protection hidden="1"/>
    </xf>
    <xf numFmtId="0" fontId="86" fillId="34" borderId="0" xfId="0" applyFont="1" applyFill="1" applyBorder="1" applyAlignment="1" applyProtection="1">
      <alignment horizontal="right" vertical="center"/>
      <protection hidden="1"/>
    </xf>
    <xf numFmtId="0" fontId="83" fillId="0" borderId="191" xfId="0" applyFont="1" applyFill="1" applyBorder="1" applyAlignment="1" applyProtection="1">
      <alignment horizontal="center" vertical="center" shrinkToFit="1"/>
      <protection hidden="1"/>
    </xf>
    <xf numFmtId="0" fontId="87" fillId="0" borderId="192" xfId="0" applyFont="1" applyBorder="1" applyAlignment="1" applyProtection="1">
      <alignment horizontal="center" vertical="center" shrinkToFit="1"/>
      <protection hidden="1"/>
    </xf>
    <xf numFmtId="0" fontId="35" fillId="34" borderId="0" xfId="0" applyFont="1" applyFill="1" applyBorder="1" applyAlignment="1" applyProtection="1">
      <alignment horizontal="right" vertical="center"/>
      <protection hidden="1"/>
    </xf>
    <xf numFmtId="0" fontId="23" fillId="0" borderId="0" xfId="0" applyFont="1" applyFill="1" applyBorder="1" applyAlignment="1" applyProtection="1">
      <alignment horizontal="center" vertical="center" shrinkToFit="1"/>
      <protection hidden="1"/>
    </xf>
    <xf numFmtId="0" fontId="0" fillId="0" borderId="0" xfId="0" applyBorder="1" applyAlignment="1">
      <alignment vertical="center"/>
    </xf>
    <xf numFmtId="0" fontId="23" fillId="34" borderId="193" xfId="0" applyFont="1" applyFill="1" applyBorder="1" applyAlignment="1" applyProtection="1">
      <alignment horizontal="left" vertical="center" shrinkToFit="1"/>
      <protection hidden="1"/>
    </xf>
    <xf numFmtId="0" fontId="23" fillId="34" borderId="194" xfId="0" applyFont="1" applyFill="1" applyBorder="1" applyAlignment="1" applyProtection="1">
      <alignment horizontal="left" vertical="center" shrinkToFit="1"/>
      <protection hidden="1"/>
    </xf>
    <xf numFmtId="0" fontId="23" fillId="34" borderId="195" xfId="0" applyFont="1" applyFill="1" applyBorder="1" applyAlignment="1" applyProtection="1">
      <alignment horizontal="left" vertical="center" shrinkToFit="1"/>
      <protection hidden="1"/>
    </xf>
    <xf numFmtId="0" fontId="23" fillId="34" borderId="196" xfId="0" applyFont="1" applyFill="1" applyBorder="1" applyAlignment="1" applyProtection="1">
      <alignment horizontal="left" vertical="center" shrinkToFit="1"/>
      <protection hidden="1"/>
    </xf>
    <xf numFmtId="0" fontId="23" fillId="34" borderId="197" xfId="0" applyFont="1" applyFill="1" applyBorder="1" applyAlignment="1" applyProtection="1">
      <alignment horizontal="left" vertical="center" shrinkToFit="1"/>
      <protection hidden="1"/>
    </xf>
    <xf numFmtId="0" fontId="23" fillId="34" borderId="198" xfId="0" applyFont="1" applyFill="1" applyBorder="1" applyAlignment="1" applyProtection="1">
      <alignment horizontal="left" vertical="center" shrinkToFit="1"/>
      <protection hidden="1"/>
    </xf>
    <xf numFmtId="0" fontId="16" fillId="42" borderId="13" xfId="0" applyFont="1" applyFill="1" applyBorder="1" applyAlignment="1" applyProtection="1">
      <alignment vertical="center" textRotation="255"/>
      <protection hidden="1"/>
    </xf>
    <xf numFmtId="0" fontId="16" fillId="42" borderId="43" xfId="0" applyFont="1" applyFill="1" applyBorder="1" applyAlignment="1" applyProtection="1">
      <alignment vertical="center" textRotation="255"/>
      <protection hidden="1"/>
    </xf>
    <xf numFmtId="0" fontId="16" fillId="42" borderId="16" xfId="0" applyFont="1" applyFill="1" applyBorder="1" applyAlignment="1" applyProtection="1">
      <alignment vertical="center" textRotation="255"/>
      <protection hidden="1"/>
    </xf>
    <xf numFmtId="0" fontId="16" fillId="42" borderId="20" xfId="0" applyFont="1" applyFill="1" applyBorder="1" applyAlignment="1" applyProtection="1">
      <alignment vertical="center" textRotation="255"/>
      <protection hidden="1"/>
    </xf>
    <xf numFmtId="0" fontId="33" fillId="0" borderId="14" xfId="0" applyFont="1" applyBorder="1" applyAlignment="1" applyProtection="1">
      <alignment vertical="center"/>
      <protection hidden="1"/>
    </xf>
    <xf numFmtId="0" fontId="33" fillId="0" borderId="14" xfId="0" applyFont="1" applyBorder="1" applyAlignment="1" applyProtection="1">
      <alignment/>
      <protection hidden="1"/>
    </xf>
    <xf numFmtId="0" fontId="33" fillId="0" borderId="0" xfId="0" applyFont="1" applyBorder="1" applyAlignment="1" applyProtection="1">
      <alignment/>
      <protection hidden="1"/>
    </xf>
    <xf numFmtId="0" fontId="17" fillId="34" borderId="14" xfId="0" applyFont="1" applyFill="1" applyBorder="1" applyAlignment="1" applyProtection="1">
      <alignment horizontal="center" vertical="center"/>
      <protection hidden="1"/>
    </xf>
    <xf numFmtId="0" fontId="17" fillId="34" borderId="0" xfId="0" applyFont="1" applyFill="1" applyBorder="1" applyAlignment="1" applyProtection="1">
      <alignment horizontal="center" vertical="center"/>
      <protection hidden="1"/>
    </xf>
    <xf numFmtId="0" fontId="0" fillId="0" borderId="199" xfId="0" applyBorder="1" applyAlignment="1" applyProtection="1">
      <alignment horizontal="center" vertical="center"/>
      <protection hidden="1"/>
    </xf>
    <xf numFmtId="0" fontId="0" fillId="0" borderId="200" xfId="0" applyBorder="1" applyAlignment="1">
      <alignment vertical="center"/>
    </xf>
    <xf numFmtId="0" fontId="0" fillId="0" borderId="201" xfId="0" applyBorder="1" applyAlignment="1">
      <alignment vertical="center"/>
    </xf>
    <xf numFmtId="0" fontId="0" fillId="0" borderId="202" xfId="0" applyFill="1" applyBorder="1" applyAlignment="1" applyProtection="1">
      <alignment horizontal="center" vertical="center"/>
      <protection locked="0"/>
    </xf>
    <xf numFmtId="0" fontId="0" fillId="0" borderId="203" xfId="0" applyBorder="1" applyAlignment="1" applyProtection="1">
      <alignment horizontal="center" vertical="center"/>
      <protection locked="0"/>
    </xf>
    <xf numFmtId="0" fontId="0" fillId="0" borderId="204" xfId="0" applyBorder="1" applyAlignment="1" applyProtection="1">
      <alignment horizontal="center" vertical="center"/>
      <protection locked="0"/>
    </xf>
    <xf numFmtId="0" fontId="22" fillId="0" borderId="26" xfId="0" applyFont="1" applyFill="1" applyBorder="1" applyAlignment="1" applyProtection="1">
      <alignment horizontal="center" vertical="center" shrinkToFit="1"/>
      <protection locked="0"/>
    </xf>
    <xf numFmtId="0" fontId="4" fillId="0" borderId="205" xfId="0" applyFont="1" applyBorder="1" applyAlignment="1">
      <alignment horizontal="center" vertical="center"/>
    </xf>
    <xf numFmtId="0" fontId="4" fillId="0" borderId="86" xfId="0" applyFont="1" applyBorder="1" applyAlignment="1">
      <alignment horizontal="center" vertical="center"/>
    </xf>
    <xf numFmtId="0" fontId="4" fillId="0" borderId="206" xfId="0" applyFont="1" applyBorder="1" applyAlignment="1">
      <alignment horizontal="center" vertical="center"/>
    </xf>
    <xf numFmtId="0" fontId="34" fillId="0" borderId="80" xfId="0" applyFont="1" applyFill="1" applyBorder="1" applyAlignment="1" applyProtection="1">
      <alignment horizontal="center" vertical="center"/>
      <protection hidden="1"/>
    </xf>
    <xf numFmtId="0" fontId="34" fillId="0" borderId="138" xfId="0" applyFont="1" applyFill="1" applyBorder="1" applyAlignment="1" applyProtection="1">
      <alignment horizontal="center" vertical="center"/>
      <protection hidden="1"/>
    </xf>
    <xf numFmtId="0" fontId="22" fillId="0" borderId="65" xfId="0" applyFont="1" applyFill="1" applyBorder="1" applyAlignment="1" applyProtection="1">
      <alignment horizontal="left" vertical="center"/>
      <protection locked="0"/>
    </xf>
    <xf numFmtId="0" fontId="22" fillId="0" borderId="207" xfId="0" applyFont="1" applyBorder="1" applyAlignment="1">
      <alignment horizontal="center" vertical="center"/>
    </xf>
    <xf numFmtId="0" fontId="22" fillId="0" borderId="208" xfId="0" applyFont="1" applyBorder="1" applyAlignment="1">
      <alignment horizontal="center" vertical="center"/>
    </xf>
    <xf numFmtId="0" fontId="22" fillId="0" borderId="209" xfId="0" applyFont="1" applyBorder="1" applyAlignment="1">
      <alignment horizontal="center" vertical="center"/>
    </xf>
    <xf numFmtId="0" fontId="22" fillId="0" borderId="85" xfId="0" applyFont="1" applyBorder="1" applyAlignment="1" applyProtection="1">
      <alignment horizontal="center" vertical="center"/>
      <protection hidden="1"/>
    </xf>
    <xf numFmtId="0" fontId="34" fillId="0" borderId="65" xfId="0" applyFont="1" applyFill="1" applyBorder="1" applyAlignment="1" applyProtection="1">
      <alignment horizontal="center" vertical="center"/>
      <protection locked="0"/>
    </xf>
    <xf numFmtId="0" fontId="34" fillId="0" borderId="64" xfId="0" applyFont="1" applyFill="1" applyBorder="1" applyAlignment="1" applyProtection="1">
      <alignment horizontal="center" vertical="center"/>
      <protection locked="0"/>
    </xf>
    <xf numFmtId="0" fontId="34" fillId="0" borderId="88" xfId="0" applyFont="1" applyFill="1" applyBorder="1" applyAlignment="1" applyProtection="1">
      <alignment horizontal="center" vertical="center"/>
      <protection hidden="1"/>
    </xf>
    <xf numFmtId="0" fontId="34" fillId="0" borderId="137" xfId="0" applyFont="1" applyFill="1" applyBorder="1" applyAlignment="1" applyProtection="1">
      <alignment horizontal="center" vertical="center"/>
      <protection hidden="1"/>
    </xf>
    <xf numFmtId="0" fontId="34" fillId="0" borderId="210" xfId="0" applyFont="1" applyFill="1" applyBorder="1" applyAlignment="1" applyProtection="1">
      <alignment horizontal="center" vertical="center"/>
      <protection hidden="1"/>
    </xf>
    <xf numFmtId="0" fontId="34" fillId="0" borderId="211" xfId="0" applyFont="1" applyFill="1" applyBorder="1" applyAlignment="1" applyProtection="1">
      <alignment horizontal="center" vertical="center"/>
      <protection hidden="1"/>
    </xf>
    <xf numFmtId="0" fontId="0" fillId="0" borderId="207" xfId="0" applyFont="1" applyBorder="1" applyAlignment="1">
      <alignment horizontal="center" vertical="center"/>
    </xf>
    <xf numFmtId="0" fontId="0" fillId="0" borderId="209" xfId="0" applyFont="1" applyBorder="1" applyAlignment="1">
      <alignment horizontal="center" vertical="center"/>
    </xf>
    <xf numFmtId="0" fontId="0" fillId="0" borderId="99" xfId="0" applyFont="1" applyBorder="1" applyAlignment="1">
      <alignment horizontal="center" vertical="center"/>
    </xf>
    <xf numFmtId="0" fontId="0" fillId="0" borderId="212" xfId="0" applyFont="1" applyBorder="1" applyAlignment="1">
      <alignment horizontal="center" vertical="center"/>
    </xf>
    <xf numFmtId="0" fontId="16" fillId="0" borderId="0" xfId="0" applyFont="1" applyBorder="1" applyAlignment="1" applyProtection="1">
      <alignment horizontal="center" vertical="center"/>
      <protection hidden="1"/>
    </xf>
    <xf numFmtId="0" fontId="0" fillId="0" borderId="68" xfId="0" applyFont="1" applyBorder="1" applyAlignment="1">
      <alignment horizontal="center" vertical="center"/>
    </xf>
    <xf numFmtId="0" fontId="0" fillId="0" borderId="213" xfId="0" applyFont="1" applyBorder="1" applyAlignment="1">
      <alignment horizontal="center" vertical="center"/>
    </xf>
    <xf numFmtId="0" fontId="0" fillId="0" borderId="66" xfId="0" applyFont="1" applyBorder="1" applyAlignment="1">
      <alignment horizontal="center" vertical="center"/>
    </xf>
    <xf numFmtId="0" fontId="0" fillId="0" borderId="145" xfId="0" applyFont="1" applyBorder="1" applyAlignment="1">
      <alignment horizontal="center" vertical="center"/>
    </xf>
    <xf numFmtId="0" fontId="0" fillId="0" borderId="214" xfId="0" applyFont="1" applyBorder="1" applyAlignment="1">
      <alignment horizontal="center" vertical="center"/>
    </xf>
    <xf numFmtId="0" fontId="22" fillId="0" borderId="215" xfId="0" applyFont="1" applyBorder="1" applyAlignment="1" applyProtection="1">
      <alignment horizontal="center" vertical="center"/>
      <protection locked="0"/>
    </xf>
    <xf numFmtId="0" fontId="22" fillId="0" borderId="21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hidden="1"/>
    </xf>
    <xf numFmtId="0" fontId="22" fillId="0" borderId="216" xfId="0" applyFont="1" applyBorder="1" applyAlignment="1" applyProtection="1">
      <alignment horizontal="center" vertical="center"/>
      <protection hidden="1"/>
    </xf>
    <xf numFmtId="0" fontId="22" fillId="0" borderId="76" xfId="0" applyFont="1" applyFill="1" applyBorder="1" applyAlignment="1" applyProtection="1">
      <alignment horizontal="center" vertical="center" shrinkToFit="1"/>
      <protection locked="0"/>
    </xf>
    <xf numFmtId="0" fontId="34" fillId="0" borderId="77" xfId="0" applyFont="1" applyFill="1" applyBorder="1" applyAlignment="1" applyProtection="1">
      <alignment horizontal="center" vertical="center"/>
      <protection hidden="1"/>
    </xf>
    <xf numFmtId="0" fontId="34" fillId="0" borderId="139" xfId="0" applyFont="1" applyFill="1" applyBorder="1" applyAlignment="1" applyProtection="1">
      <alignment horizontal="center" vertical="center"/>
      <protection hidden="1"/>
    </xf>
    <xf numFmtId="0" fontId="0" fillId="0" borderId="161" xfId="0" applyFont="1" applyBorder="1" applyAlignment="1">
      <alignment horizontal="center" vertical="center"/>
    </xf>
    <xf numFmtId="0" fontId="0" fillId="0" borderId="160" xfId="0" applyFont="1" applyBorder="1" applyAlignment="1">
      <alignment horizontal="center" vertical="center"/>
    </xf>
    <xf numFmtId="0" fontId="0" fillId="0" borderId="217" xfId="0" applyFont="1" applyBorder="1" applyAlignment="1">
      <alignment horizontal="left" vertical="center" wrapText="1"/>
    </xf>
    <xf numFmtId="0" fontId="0" fillId="0" borderId="218" xfId="0" applyFont="1" applyBorder="1" applyAlignment="1">
      <alignment horizontal="left" vertical="center" wrapText="1"/>
    </xf>
    <xf numFmtId="0" fontId="0" fillId="0" borderId="219" xfId="0" applyFont="1" applyBorder="1" applyAlignment="1">
      <alignment horizontal="left" vertical="center" wrapText="1"/>
    </xf>
    <xf numFmtId="0" fontId="0" fillId="0" borderId="107" xfId="0" applyFont="1" applyBorder="1" applyAlignment="1">
      <alignment horizontal="left" vertical="center" wrapText="1"/>
    </xf>
    <xf numFmtId="0" fontId="0" fillId="0" borderId="0" xfId="0" applyFont="1" applyBorder="1" applyAlignment="1">
      <alignment horizontal="left" vertical="center" wrapText="1"/>
    </xf>
    <xf numFmtId="0" fontId="0" fillId="0" borderId="220" xfId="0" applyFont="1" applyBorder="1" applyAlignment="1">
      <alignment horizontal="left" vertical="center" wrapText="1"/>
    </xf>
    <xf numFmtId="0" fontId="0" fillId="0" borderId="221" xfId="0" applyFont="1" applyBorder="1" applyAlignment="1">
      <alignment horizontal="left" vertical="center" wrapText="1"/>
    </xf>
    <xf numFmtId="0" fontId="0" fillId="0" borderId="222" xfId="0" applyFont="1" applyBorder="1" applyAlignment="1">
      <alignment horizontal="left" vertical="center" wrapText="1"/>
    </xf>
    <xf numFmtId="0" fontId="0" fillId="0" borderId="223" xfId="0" applyFont="1" applyBorder="1" applyAlignment="1">
      <alignment horizontal="left" vertical="center" wrapText="1"/>
    </xf>
    <xf numFmtId="0" fontId="4" fillId="0" borderId="224" xfId="0" applyFont="1" applyBorder="1" applyAlignment="1">
      <alignment horizontal="center" vertical="center"/>
    </xf>
    <xf numFmtId="0" fontId="4" fillId="0" borderId="225" xfId="0" applyFont="1" applyBorder="1" applyAlignment="1">
      <alignment horizontal="center" vertical="center"/>
    </xf>
    <xf numFmtId="0" fontId="4" fillId="0" borderId="226" xfId="0" applyFont="1" applyBorder="1" applyAlignment="1">
      <alignment horizontal="center" vertical="center"/>
    </xf>
    <xf numFmtId="0" fontId="34" fillId="0" borderId="227"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4" fillId="0" borderId="82" xfId="0" applyFont="1" applyFill="1" applyBorder="1" applyAlignment="1" applyProtection="1">
      <alignment horizontal="center" vertical="center"/>
      <protection hidden="1"/>
    </xf>
    <xf numFmtId="0" fontId="34" fillId="0" borderId="228" xfId="0" applyFont="1" applyFill="1" applyBorder="1" applyAlignment="1" applyProtection="1">
      <alignment horizontal="center" vertical="center"/>
      <protection hidden="1"/>
    </xf>
    <xf numFmtId="0" fontId="0" fillId="0" borderId="64" xfId="0" applyBorder="1" applyAlignment="1">
      <alignment horizontal="center" vertical="center"/>
    </xf>
    <xf numFmtId="0" fontId="22" fillId="0" borderId="207" xfId="0" applyFont="1" applyBorder="1" applyAlignment="1" applyProtection="1">
      <alignment horizontal="right" vertical="center"/>
      <protection hidden="1"/>
    </xf>
    <xf numFmtId="0" fontId="22" fillId="0" borderId="209" xfId="0" applyFont="1" applyBorder="1" applyAlignment="1" applyProtection="1">
      <alignment horizontal="right" vertical="center"/>
      <protection hidden="1"/>
    </xf>
    <xf numFmtId="0" fontId="34" fillId="0" borderId="26" xfId="0" applyFont="1" applyFill="1" applyBorder="1" applyAlignment="1" applyProtection="1">
      <alignment horizontal="center" vertical="center" shrinkToFi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dxfs count="27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BK491"/>
  <sheetViews>
    <sheetView showGridLines="0" zoomScalePageLayoutView="0" workbookViewId="0" topLeftCell="A1">
      <pane xSplit="16" ySplit="9" topLeftCell="Q10" activePane="bottomRight" state="frozen"/>
      <selection pane="topLeft" activeCell="F19" sqref="F19"/>
      <selection pane="topRight" activeCell="F19" sqref="F19"/>
      <selection pane="bottomLeft" activeCell="F19" sqref="F19"/>
      <selection pane="bottomRight" activeCell="T3" sqref="T3"/>
    </sheetView>
  </sheetViews>
  <sheetFormatPr defaultColWidth="9.00390625" defaultRowHeight="13.5"/>
  <cols>
    <col min="1" max="1" width="1.625" style="15" customWidth="1"/>
    <col min="2" max="2" width="1.875" style="81" customWidth="1"/>
    <col min="3" max="4" width="1.625" style="15" customWidth="1"/>
    <col min="5" max="5" width="3.875" style="15" customWidth="1"/>
    <col min="6" max="6" width="8.375" style="15" customWidth="1"/>
    <col min="7" max="7" width="10.125" style="15" customWidth="1"/>
    <col min="8" max="8" width="9.75390625" style="15" customWidth="1"/>
    <col min="9" max="9" width="4.75390625" style="15" customWidth="1"/>
    <col min="10" max="10" width="9.00390625" style="15" customWidth="1"/>
    <col min="11" max="11" width="11.00390625" style="15" customWidth="1"/>
    <col min="12" max="12" width="10.25390625" style="15" customWidth="1"/>
    <col min="13" max="13" width="5.00390625" style="15" customWidth="1"/>
    <col min="14" max="14" width="3.375" style="15" customWidth="1"/>
    <col min="15" max="15" width="3.25390625" style="15" customWidth="1"/>
    <col min="16" max="16" width="3.375" style="15" customWidth="1"/>
    <col min="17" max="17" width="2.25390625" style="15" customWidth="1"/>
    <col min="18" max="18" width="1.75390625" style="0" customWidth="1"/>
    <col min="19" max="19" width="5.625" style="82" customWidth="1"/>
    <col min="20" max="20" width="12.00390625" style="82" customWidth="1"/>
    <col min="21" max="21" width="2.25390625" style="83" customWidth="1"/>
    <col min="22" max="24" width="9.00390625" style="111" customWidth="1"/>
    <col min="25" max="25" width="2.625" style="111" customWidth="1"/>
    <col min="26" max="26" width="4.875" style="118" customWidth="1"/>
    <col min="27" max="27" width="14.00390625" style="118" customWidth="1"/>
    <col min="28" max="28" width="10.875" style="118" customWidth="1"/>
    <col min="29" max="29" width="7.50390625" style="119" customWidth="1"/>
    <col min="30" max="30" width="7.125" style="119" customWidth="1"/>
    <col min="31" max="31" width="9.00390625" style="119" customWidth="1"/>
    <col min="32" max="32" width="31.75390625" style="119" customWidth="1"/>
    <col min="33" max="34" width="13.00390625" style="119" customWidth="1"/>
    <col min="35" max="35" width="6.125" style="119" customWidth="1"/>
    <col min="36" max="36" width="4.50390625" style="119" customWidth="1"/>
    <col min="37" max="37" width="14.00390625" style="118" customWidth="1"/>
    <col min="38" max="38" width="5.125" style="285" bestFit="1" customWidth="1"/>
    <col min="39" max="39" width="6.50390625" style="332" customWidth="1"/>
    <col min="40" max="40" width="6.375" style="330" customWidth="1"/>
    <col min="41" max="41" width="4.125" style="330" customWidth="1"/>
    <col min="42" max="42" width="6.375" style="329" customWidth="1"/>
    <col min="43" max="43" width="6.875" style="329" customWidth="1"/>
    <col min="44" max="45" width="6.375" style="329" customWidth="1"/>
    <col min="46" max="49" width="4.625" style="287" customWidth="1"/>
    <col min="50" max="50" width="7.50390625" style="287" customWidth="1"/>
    <col min="51" max="51" width="5.625" style="287" customWidth="1"/>
    <col min="52" max="52" width="5.875" style="287" customWidth="1"/>
    <col min="53" max="53" width="8.75390625" style="287" customWidth="1"/>
    <col min="54" max="54" width="7.625" style="287" customWidth="1"/>
    <col min="55" max="55" width="7.625" style="110" customWidth="1"/>
    <col min="56" max="56" width="10.00390625" style="110" customWidth="1"/>
    <col min="57" max="57" width="9.625" style="0" customWidth="1"/>
    <col min="58" max="60" width="5.125" style="0" customWidth="1"/>
    <col min="61" max="61" width="12.75390625" style="350" customWidth="1"/>
    <col min="62" max="62" width="7.25390625" style="350" customWidth="1"/>
    <col min="63" max="63" width="7.25390625" style="0" customWidth="1"/>
    <col min="64" max="79" width="5.125" style="0" customWidth="1"/>
  </cols>
  <sheetData>
    <row r="1" spans="1:45" ht="39.75" customHeight="1" thickBot="1">
      <c r="A1" s="441" t="s">
        <v>2041</v>
      </c>
      <c r="B1" s="441"/>
      <c r="C1" s="441"/>
      <c r="D1" s="441"/>
      <c r="E1" s="441"/>
      <c r="F1" s="441"/>
      <c r="G1" s="441"/>
      <c r="H1" s="441"/>
      <c r="I1" s="441"/>
      <c r="J1" s="441"/>
      <c r="K1" s="441"/>
      <c r="L1" s="441"/>
      <c r="M1" s="441"/>
      <c r="N1" s="441"/>
      <c r="O1" s="441"/>
      <c r="P1" s="441"/>
      <c r="Q1" s="441"/>
      <c r="S1" s="163" t="s">
        <v>1637</v>
      </c>
      <c r="T1" s="162">
        <v>2023</v>
      </c>
      <c r="U1" s="422" t="s">
        <v>1638</v>
      </c>
      <c r="V1" s="422"/>
      <c r="W1" s="422"/>
      <c r="Z1" s="118" t="s">
        <v>1553</v>
      </c>
      <c r="AM1" s="326" t="s">
        <v>1637</v>
      </c>
      <c r="AN1" s="327" t="s">
        <v>1639</v>
      </c>
      <c r="AO1" s="327" t="s">
        <v>2039</v>
      </c>
      <c r="AP1" s="328" t="s">
        <v>1641</v>
      </c>
      <c r="AQ1" s="327" t="s">
        <v>1688</v>
      </c>
      <c r="AR1" s="327" t="s">
        <v>2072</v>
      </c>
      <c r="AS1" s="329" t="s">
        <v>1659</v>
      </c>
    </row>
    <row r="2" spans="1:45" ht="13.5" customHeight="1" thickTop="1">
      <c r="A2" s="454" t="s">
        <v>33</v>
      </c>
      <c r="B2" s="455"/>
      <c r="C2" s="11"/>
      <c r="D2" s="458" t="str">
        <f>IF(ISBLANK(T1),"",VLOOKUP(T1,年回,2))</f>
        <v>令和5年度</v>
      </c>
      <c r="E2" s="459"/>
      <c r="F2" s="459"/>
      <c r="G2" s="461" t="s">
        <v>8</v>
      </c>
      <c r="H2" s="461"/>
      <c r="I2" s="461"/>
      <c r="J2" s="461"/>
      <c r="K2" s="12"/>
      <c r="L2" s="13"/>
      <c r="M2" s="13"/>
      <c r="N2" s="13"/>
      <c r="O2" s="13"/>
      <c r="P2" s="92"/>
      <c r="Q2" s="93"/>
      <c r="S2" s="8" t="s">
        <v>25</v>
      </c>
      <c r="T2" s="9" t="s">
        <v>26</v>
      </c>
      <c r="U2" s="55"/>
      <c r="Z2" s="120" t="s">
        <v>25</v>
      </c>
      <c r="AA2" s="120" t="s">
        <v>26</v>
      </c>
      <c r="AB2" s="120" t="s">
        <v>5</v>
      </c>
      <c r="AC2" s="120" t="s">
        <v>28</v>
      </c>
      <c r="AD2" s="120" t="s">
        <v>27</v>
      </c>
      <c r="AE2" s="121" t="s">
        <v>29</v>
      </c>
      <c r="AF2" s="121" t="s">
        <v>30</v>
      </c>
      <c r="AG2" s="121" t="s">
        <v>31</v>
      </c>
      <c r="AH2" s="121" t="s">
        <v>32</v>
      </c>
      <c r="AK2" s="120" t="s">
        <v>26</v>
      </c>
      <c r="AM2" s="326">
        <v>2017</v>
      </c>
      <c r="AN2" s="330" t="s">
        <v>1658</v>
      </c>
      <c r="AO2" s="330" t="s">
        <v>2073</v>
      </c>
      <c r="AP2" s="331">
        <v>63</v>
      </c>
      <c r="AQ2" s="331">
        <v>44</v>
      </c>
      <c r="AR2" s="331">
        <v>65</v>
      </c>
      <c r="AS2" s="329" t="s">
        <v>2074</v>
      </c>
    </row>
    <row r="3" spans="1:45" ht="13.5" customHeight="1" thickBot="1">
      <c r="A3" s="456"/>
      <c r="B3" s="457"/>
      <c r="C3" s="16"/>
      <c r="D3" s="460"/>
      <c r="E3" s="460"/>
      <c r="F3" s="460"/>
      <c r="G3" s="462"/>
      <c r="H3" s="462"/>
      <c r="I3" s="462"/>
      <c r="J3" s="462"/>
      <c r="K3" s="17"/>
      <c r="L3" s="18" t="s">
        <v>9</v>
      </c>
      <c r="M3" s="463" t="s">
        <v>10</v>
      </c>
      <c r="N3" s="464"/>
      <c r="O3" s="465"/>
      <c r="P3" s="88"/>
      <c r="Q3" s="91"/>
      <c r="R3" s="1"/>
      <c r="S3" s="14">
        <f>Z3</f>
        <v>10</v>
      </c>
      <c r="T3" s="10" t="str">
        <f>IF(ISBLANK(AA3),"",AA3)</f>
        <v>幟町中</v>
      </c>
      <c r="U3" s="55"/>
      <c r="Z3" s="172">
        <v>10</v>
      </c>
      <c r="AA3" s="172" t="s">
        <v>1300</v>
      </c>
      <c r="AB3" s="172" t="s">
        <v>35</v>
      </c>
      <c r="AC3" s="172" t="s">
        <v>34</v>
      </c>
      <c r="AD3" s="172" t="s">
        <v>16</v>
      </c>
      <c r="AE3" s="173" t="s">
        <v>36</v>
      </c>
      <c r="AF3" s="173" t="s">
        <v>37</v>
      </c>
      <c r="AG3" s="173" t="s">
        <v>38</v>
      </c>
      <c r="AH3" s="173" t="s">
        <v>39</v>
      </c>
      <c r="AI3" s="122" t="s">
        <v>1555</v>
      </c>
      <c r="AJ3" s="123" t="s">
        <v>1556</v>
      </c>
      <c r="AK3" s="172" t="s">
        <v>1742</v>
      </c>
      <c r="AM3" s="332">
        <v>2018</v>
      </c>
      <c r="AN3" s="330" t="s">
        <v>1640</v>
      </c>
      <c r="AO3" s="330" t="s">
        <v>2075</v>
      </c>
      <c r="AP3" s="331">
        <v>64</v>
      </c>
      <c r="AQ3" s="331">
        <v>45</v>
      </c>
      <c r="AR3" s="330">
        <v>66</v>
      </c>
      <c r="AS3" s="329" t="s">
        <v>2076</v>
      </c>
    </row>
    <row r="4" spans="1:45" ht="13.5" customHeight="1" thickBot="1" thickTop="1">
      <c r="A4" s="456"/>
      <c r="B4" s="457"/>
      <c r="C4" s="16"/>
      <c r="D4" s="20"/>
      <c r="E4" s="20"/>
      <c r="F4" s="20"/>
      <c r="G4" s="20"/>
      <c r="H4" s="87"/>
      <c r="I4" s="87"/>
      <c r="J4" s="20"/>
      <c r="K4" s="21" t="s">
        <v>3</v>
      </c>
      <c r="L4" s="128"/>
      <c r="M4" s="466"/>
      <c r="N4" s="467"/>
      <c r="O4" s="468"/>
      <c r="P4" s="88"/>
      <c r="Q4" s="91"/>
      <c r="R4" s="1"/>
      <c r="S4" s="14">
        <f aca="true" t="shared" si="0" ref="S4:S67">Z4</f>
        <v>40</v>
      </c>
      <c r="T4" s="10" t="str">
        <f aca="true" t="shared" si="1" ref="T4:T67">IF(ISBLANK(AA4),"",AA4)</f>
        <v>吉島中</v>
      </c>
      <c r="U4" s="55"/>
      <c r="V4" s="432" t="s">
        <v>1661</v>
      </c>
      <c r="W4" s="433"/>
      <c r="X4" s="434"/>
      <c r="Y4" s="112"/>
      <c r="Z4" s="172">
        <v>40</v>
      </c>
      <c r="AA4" s="172" t="s">
        <v>1301</v>
      </c>
      <c r="AB4" s="172" t="s">
        <v>40</v>
      </c>
      <c r="AC4" s="172" t="s">
        <v>34</v>
      </c>
      <c r="AD4" s="172" t="s">
        <v>16</v>
      </c>
      <c r="AE4" s="173" t="s">
        <v>41</v>
      </c>
      <c r="AF4" s="173" t="s">
        <v>42</v>
      </c>
      <c r="AG4" s="173" t="s">
        <v>43</v>
      </c>
      <c r="AH4" s="173" t="s">
        <v>44</v>
      </c>
      <c r="AI4" s="122" t="s">
        <v>1555</v>
      </c>
      <c r="AJ4" s="123" t="s">
        <v>1557</v>
      </c>
      <c r="AK4" s="172" t="s">
        <v>1743</v>
      </c>
      <c r="AM4" s="333">
        <v>2019</v>
      </c>
      <c r="AN4" s="330" t="s">
        <v>1728</v>
      </c>
      <c r="AO4" s="330" t="s">
        <v>2040</v>
      </c>
      <c r="AP4" s="331">
        <v>65</v>
      </c>
      <c r="AQ4" s="331">
        <v>46</v>
      </c>
      <c r="AR4" s="331">
        <v>67</v>
      </c>
      <c r="AS4" s="329" t="s">
        <v>2077</v>
      </c>
    </row>
    <row r="5" spans="1:45" ht="13.5" customHeight="1" thickBot="1">
      <c r="A5" s="456"/>
      <c r="B5" s="457"/>
      <c r="C5" s="16"/>
      <c r="D5" s="20"/>
      <c r="E5" s="416" t="s">
        <v>11</v>
      </c>
      <c r="F5" s="416"/>
      <c r="G5" s="417"/>
      <c r="H5" s="88"/>
      <c r="I5" s="88"/>
      <c r="J5" s="23"/>
      <c r="K5" s="349" t="s">
        <v>1806</v>
      </c>
      <c r="L5" s="129"/>
      <c r="M5" s="419"/>
      <c r="N5" s="420"/>
      <c r="O5" s="421"/>
      <c r="P5" s="88"/>
      <c r="Q5" s="91"/>
      <c r="R5" s="1"/>
      <c r="S5" s="14">
        <f t="shared" si="0"/>
        <v>70</v>
      </c>
      <c r="T5" s="10" t="str">
        <f t="shared" si="1"/>
        <v>国泰寺中</v>
      </c>
      <c r="U5" s="55"/>
      <c r="V5" s="435"/>
      <c r="W5" s="436"/>
      <c r="X5" s="437"/>
      <c r="Y5" s="112"/>
      <c r="Z5" s="172">
        <v>70</v>
      </c>
      <c r="AA5" s="172" t="s">
        <v>1302</v>
      </c>
      <c r="AB5" s="172" t="s">
        <v>45</v>
      </c>
      <c r="AC5" s="172" t="s">
        <v>34</v>
      </c>
      <c r="AD5" s="172" t="s">
        <v>16</v>
      </c>
      <c r="AE5" s="173" t="s">
        <v>46</v>
      </c>
      <c r="AF5" s="173" t="s">
        <v>47</v>
      </c>
      <c r="AG5" s="173" t="s">
        <v>48</v>
      </c>
      <c r="AH5" s="173" t="s">
        <v>49</v>
      </c>
      <c r="AI5" s="122" t="s">
        <v>1555</v>
      </c>
      <c r="AJ5" s="123" t="s">
        <v>1558</v>
      </c>
      <c r="AK5" s="172" t="s">
        <v>1744</v>
      </c>
      <c r="AM5" s="332">
        <v>2020</v>
      </c>
      <c r="AN5" s="334" t="s">
        <v>2010</v>
      </c>
      <c r="AO5" s="330" t="s">
        <v>2078</v>
      </c>
      <c r="AP5" s="331">
        <v>66</v>
      </c>
      <c r="AQ5" s="331">
        <v>47</v>
      </c>
      <c r="AR5" s="330">
        <v>68</v>
      </c>
      <c r="AS5" s="329" t="s">
        <v>2079</v>
      </c>
    </row>
    <row r="6" spans="1:45" ht="13.5" customHeight="1" thickBot="1">
      <c r="A6" s="456"/>
      <c r="B6" s="457"/>
      <c r="C6" s="16"/>
      <c r="D6" s="20"/>
      <c r="E6" s="416"/>
      <c r="F6" s="416"/>
      <c r="G6" s="418"/>
      <c r="H6" s="88"/>
      <c r="I6" s="89"/>
      <c r="J6" s="20"/>
      <c r="K6" s="24" t="s">
        <v>12</v>
      </c>
      <c r="L6" s="108" t="str">
        <f>LEFT(D2,5)</f>
        <v>令和5年度</v>
      </c>
      <c r="M6" s="130"/>
      <c r="N6" s="109" t="s">
        <v>13</v>
      </c>
      <c r="O6" s="130"/>
      <c r="P6" s="88" t="s">
        <v>14</v>
      </c>
      <c r="Q6" s="91"/>
      <c r="R6" s="1"/>
      <c r="S6" s="14">
        <f t="shared" si="0"/>
        <v>100</v>
      </c>
      <c r="T6" s="10" t="str">
        <f t="shared" si="1"/>
        <v>江波中</v>
      </c>
      <c r="U6" s="55"/>
      <c r="V6" s="435"/>
      <c r="W6" s="436"/>
      <c r="X6" s="437"/>
      <c r="Y6" s="112"/>
      <c r="Z6" s="172">
        <v>100</v>
      </c>
      <c r="AA6" s="172" t="s">
        <v>1303</v>
      </c>
      <c r="AB6" s="172" t="s">
        <v>50</v>
      </c>
      <c r="AC6" s="172" t="s">
        <v>34</v>
      </c>
      <c r="AD6" s="172" t="s">
        <v>16</v>
      </c>
      <c r="AE6" s="173" t="s">
        <v>51</v>
      </c>
      <c r="AF6" s="173" t="s">
        <v>52</v>
      </c>
      <c r="AG6" s="173" t="s">
        <v>53</v>
      </c>
      <c r="AH6" s="173" t="s">
        <v>54</v>
      </c>
      <c r="AI6" s="122" t="s">
        <v>1555</v>
      </c>
      <c r="AJ6" s="123" t="s">
        <v>1559</v>
      </c>
      <c r="AK6" s="172" t="s">
        <v>1745</v>
      </c>
      <c r="AM6" s="333">
        <v>2021</v>
      </c>
      <c r="AN6" s="334" t="s">
        <v>2011</v>
      </c>
      <c r="AO6" s="330" t="s">
        <v>2080</v>
      </c>
      <c r="AP6" s="331">
        <v>67</v>
      </c>
      <c r="AQ6" s="331">
        <v>48</v>
      </c>
      <c r="AR6" s="331">
        <v>69</v>
      </c>
      <c r="AS6" s="329" t="s">
        <v>2081</v>
      </c>
    </row>
    <row r="7" spans="1:45" ht="13.5" customHeight="1" thickBot="1">
      <c r="A7" s="456"/>
      <c r="B7" s="457"/>
      <c r="C7" s="16"/>
      <c r="D7" s="20"/>
      <c r="E7" s="20"/>
      <c r="F7" s="88"/>
      <c r="G7" s="88"/>
      <c r="H7" s="87"/>
      <c r="I7" s="90"/>
      <c r="J7" s="22"/>
      <c r="K7" s="87"/>
      <c r="L7" s="88"/>
      <c r="M7" s="88"/>
      <c r="N7" s="88"/>
      <c r="O7" s="88"/>
      <c r="P7" s="88"/>
      <c r="Q7" s="91"/>
      <c r="R7" s="1"/>
      <c r="S7" s="14">
        <f t="shared" si="0"/>
        <v>130</v>
      </c>
      <c r="T7" s="10" t="str">
        <f t="shared" si="1"/>
        <v>修道中</v>
      </c>
      <c r="U7" s="55"/>
      <c r="V7" s="435"/>
      <c r="W7" s="436"/>
      <c r="X7" s="437"/>
      <c r="Y7" s="112"/>
      <c r="Z7" s="172">
        <v>130</v>
      </c>
      <c r="AA7" s="172" t="s">
        <v>1304</v>
      </c>
      <c r="AB7" s="172" t="s">
        <v>55</v>
      </c>
      <c r="AC7" s="172" t="s">
        <v>34</v>
      </c>
      <c r="AD7" s="172" t="s">
        <v>16</v>
      </c>
      <c r="AE7" s="173" t="s">
        <v>56</v>
      </c>
      <c r="AF7" s="173" t="s">
        <v>57</v>
      </c>
      <c r="AG7" s="173" t="s">
        <v>58</v>
      </c>
      <c r="AH7" s="173" t="s">
        <v>59</v>
      </c>
      <c r="AI7" s="122" t="s">
        <v>1555</v>
      </c>
      <c r="AJ7" s="123" t="s">
        <v>1560</v>
      </c>
      <c r="AK7" s="172" t="s">
        <v>1746</v>
      </c>
      <c r="AM7" s="332">
        <v>2022</v>
      </c>
      <c r="AN7" s="334" t="s">
        <v>2012</v>
      </c>
      <c r="AO7" s="330" t="s">
        <v>2082</v>
      </c>
      <c r="AP7" s="331">
        <v>68</v>
      </c>
      <c r="AQ7" s="331">
        <v>49</v>
      </c>
      <c r="AR7" s="330">
        <v>70</v>
      </c>
      <c r="AS7" s="329" t="s">
        <v>2042</v>
      </c>
    </row>
    <row r="8" spans="1:45" ht="13.5" customHeight="1" thickBot="1">
      <c r="A8" s="456"/>
      <c r="B8" s="457"/>
      <c r="C8" s="16"/>
      <c r="D8" s="19"/>
      <c r="E8" s="19"/>
      <c r="F8" s="348">
        <f>IF(ISBLANK(G5),"",VLOOKUP(G5,登録,2,FALSE))</f>
      </c>
      <c r="G8" s="448">
        <f>IF(ISBLANK(G5),"",VLOOKUP(G5,登録,12,FALSE))</f>
      </c>
      <c r="H8" s="449">
        <f>IF(ISBLANK(I5),"",VLOOKUP(I5,登録,2,FALSE))</f>
      </c>
      <c r="I8" s="450">
        <f>IF(ISBLANK(J5),"",VLOOKUP(J5,登録,2,FALSE))</f>
      </c>
      <c r="J8" s="442" t="s">
        <v>15</v>
      </c>
      <c r="K8" s="443">
        <f>IF(ISBLANK(G5),"",VLOOKUP(G5,登録,5,FALSE))</f>
      </c>
      <c r="L8" s="445"/>
      <c r="M8" s="446"/>
      <c r="N8" s="447"/>
      <c r="O8" s="447"/>
      <c r="P8" s="94"/>
      <c r="Q8" s="91"/>
      <c r="R8" s="1"/>
      <c r="S8" s="14">
        <f t="shared" si="0"/>
        <v>160</v>
      </c>
      <c r="T8" s="10" t="str">
        <f t="shared" si="1"/>
        <v>安田中</v>
      </c>
      <c r="U8" s="55"/>
      <c r="V8" s="438"/>
      <c r="W8" s="439"/>
      <c r="X8" s="440"/>
      <c r="Y8" s="113"/>
      <c r="Z8" s="172">
        <v>160</v>
      </c>
      <c r="AA8" s="172" t="s">
        <v>1305</v>
      </c>
      <c r="AB8" s="172" t="s">
        <v>60</v>
      </c>
      <c r="AC8" s="172" t="s">
        <v>34</v>
      </c>
      <c r="AD8" s="172" t="s">
        <v>16</v>
      </c>
      <c r="AE8" s="173" t="s">
        <v>61</v>
      </c>
      <c r="AF8" s="173" t="s">
        <v>62</v>
      </c>
      <c r="AG8" s="173" t="s">
        <v>63</v>
      </c>
      <c r="AH8" s="173" t="s">
        <v>64</v>
      </c>
      <c r="AI8" s="122" t="s">
        <v>1555</v>
      </c>
      <c r="AJ8" s="123" t="s">
        <v>1561</v>
      </c>
      <c r="AK8" s="172" t="s">
        <v>1747</v>
      </c>
      <c r="AM8" s="333">
        <v>2023</v>
      </c>
      <c r="AN8" s="334" t="s">
        <v>2013</v>
      </c>
      <c r="AO8" s="330" t="s">
        <v>2083</v>
      </c>
      <c r="AP8" s="331">
        <v>69</v>
      </c>
      <c r="AQ8" s="331">
        <v>50</v>
      </c>
      <c r="AR8" s="331">
        <v>71</v>
      </c>
      <c r="AS8" s="329" t="s">
        <v>2043</v>
      </c>
    </row>
    <row r="9" spans="1:45" ht="13.5" customHeight="1" thickBot="1" thickTop="1">
      <c r="A9" s="456"/>
      <c r="B9" s="457"/>
      <c r="C9" s="16"/>
      <c r="D9" s="19"/>
      <c r="E9" s="19"/>
      <c r="F9" s="348"/>
      <c r="G9" s="451">
        <f>IF(ISBLANK(H6),"",VLOOKUP(H6,登録,2,FALSE))</f>
      </c>
      <c r="H9" s="452">
        <f>IF(ISBLANK(I6),"",VLOOKUP(I6,登録,2,FALSE))</f>
      </c>
      <c r="I9" s="453">
        <f>IF(ISBLANK(J6),"",VLOOKUP(J6,登録,2,FALSE))</f>
      </c>
      <c r="J9" s="442"/>
      <c r="K9" s="444"/>
      <c r="L9" s="445"/>
      <c r="M9" s="447"/>
      <c r="N9" s="447"/>
      <c r="O9" s="447"/>
      <c r="P9" s="94"/>
      <c r="Q9" s="91"/>
      <c r="R9" s="1"/>
      <c r="S9" s="14">
        <f t="shared" si="0"/>
        <v>190</v>
      </c>
      <c r="T9" s="10" t="str">
        <f t="shared" si="1"/>
        <v>女学院中</v>
      </c>
      <c r="U9" s="55"/>
      <c r="V9" s="112"/>
      <c r="W9" s="114"/>
      <c r="X9" s="114"/>
      <c r="Y9" s="114"/>
      <c r="Z9" s="172">
        <v>190</v>
      </c>
      <c r="AA9" s="172" t="s">
        <v>1306</v>
      </c>
      <c r="AB9" s="172" t="s">
        <v>65</v>
      </c>
      <c r="AC9" s="172" t="s">
        <v>34</v>
      </c>
      <c r="AD9" s="172" t="s">
        <v>16</v>
      </c>
      <c r="AE9" s="173" t="s">
        <v>36</v>
      </c>
      <c r="AF9" s="173" t="s">
        <v>66</v>
      </c>
      <c r="AG9" s="173" t="s">
        <v>67</v>
      </c>
      <c r="AH9" s="173" t="s">
        <v>68</v>
      </c>
      <c r="AI9" s="122" t="s">
        <v>1555</v>
      </c>
      <c r="AJ9" s="123" t="s">
        <v>1562</v>
      </c>
      <c r="AK9" s="172" t="s">
        <v>1748</v>
      </c>
      <c r="AM9" s="332">
        <v>2024</v>
      </c>
      <c r="AN9" s="334" t="s">
        <v>2014</v>
      </c>
      <c r="AO9" s="330" t="s">
        <v>2084</v>
      </c>
      <c r="AP9" s="331">
        <v>70</v>
      </c>
      <c r="AQ9" s="331">
        <v>51</v>
      </c>
      <c r="AR9" s="330">
        <v>72</v>
      </c>
      <c r="AS9" s="329" t="s">
        <v>2044</v>
      </c>
    </row>
    <row r="10" spans="1:45" ht="13.5" customHeight="1" thickBot="1" thickTop="1">
      <c r="A10" s="456"/>
      <c r="B10" s="457"/>
      <c r="C10" s="16"/>
      <c r="D10" s="19"/>
      <c r="E10" s="19"/>
      <c r="F10" s="174" t="s">
        <v>1660</v>
      </c>
      <c r="G10" s="26">
        <f>IF(ISBLANK(G5),"",VLOOKUP(G5,登録,6,FALSE))</f>
      </c>
      <c r="H10" s="26">
        <f>IF(ISBLANK(G5),"",VLOOKUP(G5,登録,7,FALSE))</f>
      </c>
      <c r="I10" s="25"/>
      <c r="K10" s="26">
        <f>IF(ISBLANK(G5),"",VLOOKUP(G5,登録,8,FALSE))</f>
      </c>
      <c r="L10" s="25"/>
      <c r="M10" s="25"/>
      <c r="N10" s="25"/>
      <c r="O10" s="25"/>
      <c r="P10" s="25"/>
      <c r="Q10" s="27"/>
      <c r="R10" s="1"/>
      <c r="S10" s="14">
        <f t="shared" si="0"/>
        <v>220</v>
      </c>
      <c r="T10" s="10" t="str">
        <f t="shared" si="1"/>
        <v>広島南特支</v>
      </c>
      <c r="U10" s="55"/>
      <c r="V10" s="423" t="s">
        <v>6</v>
      </c>
      <c r="W10" s="424"/>
      <c r="X10" s="425"/>
      <c r="Y10" s="114"/>
      <c r="Z10" s="172">
        <v>220</v>
      </c>
      <c r="AA10" s="172" t="s">
        <v>1577</v>
      </c>
      <c r="AB10" s="172" t="s">
        <v>69</v>
      </c>
      <c r="AC10" s="172" t="s">
        <v>34</v>
      </c>
      <c r="AD10" s="172" t="s">
        <v>16</v>
      </c>
      <c r="AE10" s="173" t="s">
        <v>41</v>
      </c>
      <c r="AF10" s="173" t="s">
        <v>70</v>
      </c>
      <c r="AG10" s="173" t="s">
        <v>71</v>
      </c>
      <c r="AH10" s="173" t="s">
        <v>72</v>
      </c>
      <c r="AI10" s="122" t="s">
        <v>1555</v>
      </c>
      <c r="AJ10" s="123" t="s">
        <v>1563</v>
      </c>
      <c r="AK10" s="172" t="s">
        <v>1741</v>
      </c>
      <c r="AM10" s="333">
        <v>2025</v>
      </c>
      <c r="AN10" s="334" t="s">
        <v>2015</v>
      </c>
      <c r="AO10" s="330" t="s">
        <v>2085</v>
      </c>
      <c r="AP10" s="331">
        <v>71</v>
      </c>
      <c r="AQ10" s="331">
        <v>52</v>
      </c>
      <c r="AR10" s="331">
        <v>73</v>
      </c>
      <c r="AS10" s="329" t="s">
        <v>2045</v>
      </c>
    </row>
    <row r="11" spans="1:45" ht="13.5" customHeight="1" thickBot="1" thickTop="1">
      <c r="A11" s="97"/>
      <c r="B11" s="98"/>
      <c r="C11" s="28"/>
      <c r="D11" s="29"/>
      <c r="E11" s="29"/>
      <c r="F11" s="29"/>
      <c r="G11" s="29"/>
      <c r="H11" s="29"/>
      <c r="I11" s="29"/>
      <c r="J11" s="29"/>
      <c r="K11" s="29"/>
      <c r="L11" s="29"/>
      <c r="M11" s="29"/>
      <c r="N11" s="29"/>
      <c r="O11" s="29"/>
      <c r="P11" s="29"/>
      <c r="Q11" s="30"/>
      <c r="R11" s="1"/>
      <c r="S11" s="14">
        <f t="shared" si="0"/>
        <v>250</v>
      </c>
      <c r="T11" s="10" t="str">
        <f t="shared" si="1"/>
        <v>温品中</v>
      </c>
      <c r="U11" s="55"/>
      <c r="V11" s="426"/>
      <c r="W11" s="427"/>
      <c r="X11" s="428"/>
      <c r="Y11" s="115"/>
      <c r="Z11" s="172">
        <v>250</v>
      </c>
      <c r="AA11" s="172" t="s">
        <v>1307</v>
      </c>
      <c r="AB11" s="172" t="s">
        <v>74</v>
      </c>
      <c r="AC11" s="172" t="s">
        <v>73</v>
      </c>
      <c r="AD11" s="172" t="s">
        <v>16</v>
      </c>
      <c r="AE11" s="173" t="s">
        <v>75</v>
      </c>
      <c r="AF11" s="173" t="s">
        <v>76</v>
      </c>
      <c r="AG11" s="173" t="s">
        <v>77</v>
      </c>
      <c r="AH11" s="173" t="s">
        <v>78</v>
      </c>
      <c r="AI11" s="122" t="s">
        <v>1564</v>
      </c>
      <c r="AJ11" s="123" t="s">
        <v>1556</v>
      </c>
      <c r="AK11" s="172" t="s">
        <v>1749</v>
      </c>
      <c r="AM11" s="332">
        <v>2026</v>
      </c>
      <c r="AN11" s="334" t="s">
        <v>2016</v>
      </c>
      <c r="AO11" s="330" t="s">
        <v>2086</v>
      </c>
      <c r="AP11" s="331">
        <v>72</v>
      </c>
      <c r="AQ11" s="331">
        <v>53</v>
      </c>
      <c r="AR11" s="330">
        <v>74</v>
      </c>
      <c r="AS11" s="329" t="s">
        <v>2046</v>
      </c>
    </row>
    <row r="12" spans="1:45" ht="18" thickTop="1">
      <c r="A12" s="99"/>
      <c r="B12" s="100"/>
      <c r="C12" s="28"/>
      <c r="D12" s="410" t="s">
        <v>20</v>
      </c>
      <c r="E12" s="411"/>
      <c r="F12" s="412"/>
      <c r="G12" s="29"/>
      <c r="H12" s="388" t="s">
        <v>21</v>
      </c>
      <c r="I12" s="389"/>
      <c r="J12" s="389"/>
      <c r="K12" s="389"/>
      <c r="L12" s="389"/>
      <c r="M12" s="389"/>
      <c r="N12" s="389"/>
      <c r="O12" s="389"/>
      <c r="P12" s="390"/>
      <c r="Q12" s="30"/>
      <c r="S12" s="14">
        <f t="shared" si="0"/>
        <v>280</v>
      </c>
      <c r="T12" s="10" t="str">
        <f t="shared" si="1"/>
        <v>戸坂中</v>
      </c>
      <c r="U12" s="55"/>
      <c r="V12" s="426"/>
      <c r="W12" s="427"/>
      <c r="X12" s="428"/>
      <c r="Y12" s="115"/>
      <c r="Z12" s="172">
        <v>280</v>
      </c>
      <c r="AA12" s="172" t="s">
        <v>1308</v>
      </c>
      <c r="AB12" s="172" t="s">
        <v>79</v>
      </c>
      <c r="AC12" s="172" t="s">
        <v>73</v>
      </c>
      <c r="AD12" s="172" t="s">
        <v>16</v>
      </c>
      <c r="AE12" s="173" t="s">
        <v>80</v>
      </c>
      <c r="AF12" s="173" t="s">
        <v>81</v>
      </c>
      <c r="AG12" s="173" t="s">
        <v>82</v>
      </c>
      <c r="AH12" s="173" t="s">
        <v>83</v>
      </c>
      <c r="AI12" s="122" t="s">
        <v>1564</v>
      </c>
      <c r="AJ12" s="123" t="s">
        <v>1557</v>
      </c>
      <c r="AK12" s="172" t="s">
        <v>1750</v>
      </c>
      <c r="AM12" s="333">
        <v>2027</v>
      </c>
      <c r="AN12" s="334" t="s">
        <v>2017</v>
      </c>
      <c r="AO12" s="330" t="s">
        <v>2087</v>
      </c>
      <c r="AP12" s="331">
        <v>73</v>
      </c>
      <c r="AQ12" s="331">
        <v>54</v>
      </c>
      <c r="AR12" s="331">
        <v>75</v>
      </c>
      <c r="AS12" s="329" t="s">
        <v>2047</v>
      </c>
    </row>
    <row r="13" spans="1:62" ht="14.25" customHeight="1" thickBot="1">
      <c r="A13" s="99"/>
      <c r="B13" s="101" t="s">
        <v>89</v>
      </c>
      <c r="C13" s="28"/>
      <c r="D13" s="413"/>
      <c r="E13" s="414"/>
      <c r="F13" s="415"/>
      <c r="G13" s="29"/>
      <c r="H13" s="391"/>
      <c r="I13" s="392"/>
      <c r="J13" s="392"/>
      <c r="K13" s="392"/>
      <c r="L13" s="392"/>
      <c r="M13" s="392"/>
      <c r="N13" s="392"/>
      <c r="O13" s="392"/>
      <c r="P13" s="393"/>
      <c r="Q13" s="31"/>
      <c r="S13" s="14">
        <f t="shared" si="0"/>
        <v>310</v>
      </c>
      <c r="T13" s="10" t="str">
        <f t="shared" si="1"/>
        <v>牛田中</v>
      </c>
      <c r="U13" s="55"/>
      <c r="V13" s="426"/>
      <c r="W13" s="427"/>
      <c r="X13" s="428"/>
      <c r="Y13" s="116"/>
      <c r="Z13" s="172">
        <v>310</v>
      </c>
      <c r="AA13" s="172" t="s">
        <v>1309</v>
      </c>
      <c r="AB13" s="172" t="s">
        <v>84</v>
      </c>
      <c r="AC13" s="172" t="s">
        <v>73</v>
      </c>
      <c r="AD13" s="172" t="s">
        <v>16</v>
      </c>
      <c r="AE13" s="173" t="s">
        <v>85</v>
      </c>
      <c r="AF13" s="173" t="s">
        <v>86</v>
      </c>
      <c r="AG13" s="173" t="s">
        <v>87</v>
      </c>
      <c r="AH13" s="173" t="s">
        <v>88</v>
      </c>
      <c r="AI13" s="122" t="s">
        <v>1564</v>
      </c>
      <c r="AJ13" s="123" t="s">
        <v>1558</v>
      </c>
      <c r="AK13" s="172" t="s">
        <v>1751</v>
      </c>
      <c r="AM13" s="332">
        <v>2028</v>
      </c>
      <c r="AN13" s="334" t="s">
        <v>2018</v>
      </c>
      <c r="AO13" s="330" t="s">
        <v>2088</v>
      </c>
      <c r="AP13" s="331">
        <v>74</v>
      </c>
      <c r="AQ13" s="331">
        <v>55</v>
      </c>
      <c r="AR13" s="330">
        <v>76</v>
      </c>
      <c r="AS13" s="329" t="s">
        <v>2048</v>
      </c>
      <c r="BI13" s="350" t="s">
        <v>1807</v>
      </c>
      <c r="BJ13" s="350" t="s">
        <v>1808</v>
      </c>
    </row>
    <row r="14" spans="1:62" ht="14.25" customHeight="1" thickBot="1">
      <c r="A14" s="99"/>
      <c r="B14" s="101" t="s">
        <v>95</v>
      </c>
      <c r="C14" s="28"/>
      <c r="D14" s="32"/>
      <c r="E14" s="32"/>
      <c r="F14" s="32"/>
      <c r="G14" s="29"/>
      <c r="H14" s="29"/>
      <c r="I14" s="29"/>
      <c r="J14" s="29"/>
      <c r="K14" s="29"/>
      <c r="L14" s="29"/>
      <c r="M14" s="29"/>
      <c r="N14" s="29"/>
      <c r="O14" s="29"/>
      <c r="P14" s="29"/>
      <c r="Q14" s="31"/>
      <c r="S14" s="14">
        <f t="shared" si="0"/>
        <v>340</v>
      </c>
      <c r="T14" s="10" t="str">
        <f t="shared" si="1"/>
        <v>二葉中</v>
      </c>
      <c r="U14" s="55"/>
      <c r="V14" s="429"/>
      <c r="W14" s="430"/>
      <c r="X14" s="431"/>
      <c r="Y14" s="116"/>
      <c r="Z14" s="172">
        <v>340</v>
      </c>
      <c r="AA14" s="172" t="s">
        <v>1310</v>
      </c>
      <c r="AB14" s="172" t="s">
        <v>90</v>
      </c>
      <c r="AC14" s="172" t="s">
        <v>73</v>
      </c>
      <c r="AD14" s="172" t="s">
        <v>16</v>
      </c>
      <c r="AE14" s="173" t="s">
        <v>91</v>
      </c>
      <c r="AF14" s="173" t="s">
        <v>92</v>
      </c>
      <c r="AG14" s="173" t="s">
        <v>93</v>
      </c>
      <c r="AH14" s="173" t="s">
        <v>94</v>
      </c>
      <c r="AI14" s="122" t="s">
        <v>1564</v>
      </c>
      <c r="AJ14" s="123" t="s">
        <v>1559</v>
      </c>
      <c r="AK14" s="172" t="s">
        <v>1752</v>
      </c>
      <c r="AM14" s="333">
        <v>2029</v>
      </c>
      <c r="AN14" s="334" t="s">
        <v>2019</v>
      </c>
      <c r="AO14" s="330" t="s">
        <v>2089</v>
      </c>
      <c r="AP14" s="331">
        <v>75</v>
      </c>
      <c r="AQ14" s="331">
        <v>56</v>
      </c>
      <c r="AR14" s="331">
        <v>77</v>
      </c>
      <c r="AS14" s="329" t="s">
        <v>2049</v>
      </c>
      <c r="BI14" s="351" t="s">
        <v>1809</v>
      </c>
      <c r="BJ14" s="351" t="s">
        <v>1810</v>
      </c>
    </row>
    <row r="15" spans="1:62" ht="18" customHeight="1" thickTop="1">
      <c r="A15" s="99"/>
      <c r="B15" s="102"/>
      <c r="C15" s="28"/>
      <c r="D15" s="29"/>
      <c r="E15" s="29"/>
      <c r="F15" s="394" t="s">
        <v>101</v>
      </c>
      <c r="G15" s="396" t="s">
        <v>22</v>
      </c>
      <c r="H15" s="397"/>
      <c r="I15" s="398" t="s">
        <v>0</v>
      </c>
      <c r="J15" s="400" t="s">
        <v>23</v>
      </c>
      <c r="K15" s="402" t="s">
        <v>24</v>
      </c>
      <c r="L15" s="403"/>
      <c r="M15" s="404" t="s">
        <v>1716</v>
      </c>
      <c r="N15" s="405"/>
      <c r="O15" s="406"/>
      <c r="P15" s="33"/>
      <c r="Q15" s="31"/>
      <c r="S15" s="14">
        <f t="shared" si="0"/>
        <v>370</v>
      </c>
      <c r="T15" s="10" t="str">
        <f t="shared" si="1"/>
        <v>福木中</v>
      </c>
      <c r="U15" s="55"/>
      <c r="Z15" s="172">
        <v>370</v>
      </c>
      <c r="AA15" s="172" t="s">
        <v>1311</v>
      </c>
      <c r="AB15" s="172" t="s">
        <v>96</v>
      </c>
      <c r="AC15" s="172" t="s">
        <v>73</v>
      </c>
      <c r="AD15" s="172" t="s">
        <v>16</v>
      </c>
      <c r="AE15" s="173" t="s">
        <v>97</v>
      </c>
      <c r="AF15" s="173" t="s">
        <v>98</v>
      </c>
      <c r="AG15" s="173" t="s">
        <v>99</v>
      </c>
      <c r="AH15" s="173" t="s">
        <v>100</v>
      </c>
      <c r="AI15" s="122" t="s">
        <v>1564</v>
      </c>
      <c r="AJ15" s="123" t="s">
        <v>1560</v>
      </c>
      <c r="AK15" s="172" t="s">
        <v>1753</v>
      </c>
      <c r="AM15" s="332">
        <v>2030</v>
      </c>
      <c r="AN15" s="334" t="s">
        <v>2020</v>
      </c>
      <c r="AO15" s="330" t="s">
        <v>2090</v>
      </c>
      <c r="AP15" s="331">
        <v>76</v>
      </c>
      <c r="AQ15" s="331">
        <v>57</v>
      </c>
      <c r="AR15" s="330">
        <v>78</v>
      </c>
      <c r="AS15" s="329" t="s">
        <v>2050</v>
      </c>
      <c r="AW15" s="287" t="s">
        <v>1718</v>
      </c>
      <c r="BI15" s="354" t="s">
        <v>2008</v>
      </c>
      <c r="BJ15" s="354" t="s">
        <v>2009</v>
      </c>
    </row>
    <row r="16" spans="1:63" ht="13.5" customHeight="1" thickBot="1">
      <c r="A16" s="99"/>
      <c r="B16" s="100"/>
      <c r="C16" s="28"/>
      <c r="D16" s="29"/>
      <c r="E16" s="29"/>
      <c r="F16" s="395"/>
      <c r="G16" s="34" t="s">
        <v>9</v>
      </c>
      <c r="H16" s="35" t="s">
        <v>10</v>
      </c>
      <c r="I16" s="399"/>
      <c r="J16" s="401"/>
      <c r="K16" s="36" t="s">
        <v>9</v>
      </c>
      <c r="L16" s="288" t="s">
        <v>10</v>
      </c>
      <c r="M16" s="289" t="s">
        <v>1637</v>
      </c>
      <c r="N16" s="290" t="s">
        <v>13</v>
      </c>
      <c r="O16" s="291" t="s">
        <v>14</v>
      </c>
      <c r="P16" s="33"/>
      <c r="Q16" s="31"/>
      <c r="R16" s="1"/>
      <c r="S16" s="14">
        <f t="shared" si="0"/>
        <v>400</v>
      </c>
      <c r="T16" s="10" t="str">
        <f t="shared" si="1"/>
        <v>早稲田中</v>
      </c>
      <c r="U16" s="55"/>
      <c r="Z16" s="172">
        <v>400</v>
      </c>
      <c r="AA16" s="172" t="s">
        <v>1312</v>
      </c>
      <c r="AB16" s="172" t="s">
        <v>102</v>
      </c>
      <c r="AC16" s="172" t="s">
        <v>73</v>
      </c>
      <c r="AD16" s="172" t="s">
        <v>16</v>
      </c>
      <c r="AE16" s="173" t="s">
        <v>103</v>
      </c>
      <c r="AF16" s="173" t="s">
        <v>104</v>
      </c>
      <c r="AG16" s="173" t="s">
        <v>105</v>
      </c>
      <c r="AH16" s="173" t="s">
        <v>106</v>
      </c>
      <c r="AI16" s="122" t="s">
        <v>1564</v>
      </c>
      <c r="AJ16" s="123" t="s">
        <v>1561</v>
      </c>
      <c r="AK16" s="172" t="s">
        <v>1754</v>
      </c>
      <c r="AM16" s="333">
        <v>2031</v>
      </c>
      <c r="AN16" s="334" t="s">
        <v>2021</v>
      </c>
      <c r="AO16" s="330" t="s">
        <v>2091</v>
      </c>
      <c r="AP16" s="331">
        <v>77</v>
      </c>
      <c r="AQ16" s="331">
        <v>58</v>
      </c>
      <c r="AR16" s="331">
        <v>79</v>
      </c>
      <c r="AS16" s="329" t="s">
        <v>2051</v>
      </c>
      <c r="AV16" s="286" t="s">
        <v>7</v>
      </c>
      <c r="AW16" s="286"/>
      <c r="AX16" s="82" t="s">
        <v>1702</v>
      </c>
      <c r="AY16" s="82" t="s">
        <v>1703</v>
      </c>
      <c r="AZ16" s="82" t="s">
        <v>1704</v>
      </c>
      <c r="BA16" s="82" t="s">
        <v>1705</v>
      </c>
      <c r="BB16" s="82" t="s">
        <v>1706</v>
      </c>
      <c r="BC16" s="82" t="s">
        <v>1707</v>
      </c>
      <c r="BD16" s="82" t="s">
        <v>1708</v>
      </c>
      <c r="BE16" s="82" t="s">
        <v>1709</v>
      </c>
      <c r="BF16" s="82" t="s">
        <v>1710</v>
      </c>
      <c r="BG16" s="82" t="s">
        <v>1711</v>
      </c>
      <c r="BH16" s="82" t="s">
        <v>1712</v>
      </c>
      <c r="BI16" s="356" t="s">
        <v>1713</v>
      </c>
      <c r="BJ16" s="356" t="s">
        <v>1714</v>
      </c>
      <c r="BK16" s="82" t="s">
        <v>1715</v>
      </c>
    </row>
    <row r="17" spans="1:63" ht="14.25" thickTop="1">
      <c r="A17" s="99"/>
      <c r="B17" s="103">
        <f>IF(ISBLANK(G17),"",COUNTA(G$17:G17))</f>
      </c>
      <c r="C17" s="28"/>
      <c r="D17" s="38">
        <v>1</v>
      </c>
      <c r="E17" s="39">
        <v>1</v>
      </c>
      <c r="F17" s="40">
        <f aca="true" t="shared" si="2" ref="F17:F80">IF(G$5="","",IF(G17="","",G$5+D17))</f>
      </c>
      <c r="G17" s="131"/>
      <c r="H17" s="132"/>
      <c r="I17" s="133"/>
      <c r="J17" s="41">
        <f>F$8</f>
      </c>
      <c r="K17" s="150"/>
      <c r="L17" s="292"/>
      <c r="M17" s="294"/>
      <c r="N17" s="295"/>
      <c r="O17" s="296"/>
      <c r="P17" s="38" t="s">
        <v>1717</v>
      </c>
      <c r="Q17" s="42"/>
      <c r="R17" s="1"/>
      <c r="S17" s="14">
        <f t="shared" si="0"/>
        <v>430</v>
      </c>
      <c r="T17" s="10" t="str">
        <f t="shared" si="1"/>
        <v>広島城北中</v>
      </c>
      <c r="U17" s="55"/>
      <c r="V17" s="117">
        <f aca="true" t="shared" si="3" ref="V17:V48">LEN(G17)+LEN(H17)</f>
        <v>0</v>
      </c>
      <c r="W17" s="117" t="b">
        <f aca="true" t="shared" si="4" ref="W17:W48">IF(V17=2,G17&amp;"　　　"&amp;H17,IF(V17=3,G17&amp;"　　"&amp;H17,IF(V17=4,G17&amp;"　"&amp;H17,IF(V17&gt;4,G17&amp;H17))))</f>
        <v>0</v>
      </c>
      <c r="X17" s="117" t="str">
        <f aca="true" t="shared" si="5" ref="X17:X48">ASC(K17)&amp;" "&amp;ASC(L17)</f>
        <v> </v>
      </c>
      <c r="Z17" s="172">
        <v>430</v>
      </c>
      <c r="AA17" s="172" t="s">
        <v>1313</v>
      </c>
      <c r="AB17" s="172" t="s">
        <v>107</v>
      </c>
      <c r="AC17" s="172" t="s">
        <v>73</v>
      </c>
      <c r="AD17" s="172" t="s">
        <v>16</v>
      </c>
      <c r="AE17" s="173" t="s">
        <v>108</v>
      </c>
      <c r="AF17" s="173" t="s">
        <v>109</v>
      </c>
      <c r="AG17" s="173" t="s">
        <v>110</v>
      </c>
      <c r="AH17" s="173" t="s">
        <v>111</v>
      </c>
      <c r="AI17" s="122" t="s">
        <v>1564</v>
      </c>
      <c r="AJ17" s="123" t="s">
        <v>1562</v>
      </c>
      <c r="AK17" s="172" t="s">
        <v>1755</v>
      </c>
      <c r="AM17" s="332">
        <v>2032</v>
      </c>
      <c r="AN17" s="334" t="s">
        <v>2022</v>
      </c>
      <c r="AO17" s="330" t="s">
        <v>2092</v>
      </c>
      <c r="AP17" s="331">
        <v>78</v>
      </c>
      <c r="AQ17" s="331">
        <v>59</v>
      </c>
      <c r="AR17" s="330">
        <v>80</v>
      </c>
      <c r="AS17" s="329" t="s">
        <v>2052</v>
      </c>
      <c r="AV17" s="286">
        <f>IF(BB17="","",SUM(AW$17:AW17))</f>
      </c>
      <c r="AW17" s="286">
        <f>IF(BB17="","",1)</f>
      </c>
      <c r="AX17" s="82">
        <f>IF(ISBLANK('選手登録'!M17),"",'選手登録'!M17)</f>
      </c>
      <c r="AY17" s="82">
        <f>IF(ISBLANK('選手登録'!N17),"",'選手登録'!N17)</f>
      </c>
      <c r="AZ17" s="82">
        <f>IF(ISBLANK('選手登録'!O17),"",'選手登録'!O17)</f>
      </c>
      <c r="BA17" s="82">
        <f>IF(ISBLANK('選手登録'!F17),"",'選手登録'!F17)</f>
      </c>
      <c r="BB17" s="82">
        <f>IF(ISBLANK('選手登録'!G17),"",'選手登録'!G17)</f>
      </c>
      <c r="BC17" s="82">
        <f>IF(ISBLANK('選手登録'!H17),"",'選手登録'!H17)</f>
      </c>
      <c r="BD17" s="82">
        <f>IF(ISBLANK('選手登録'!K17),"",WIDECHAR('選手登録'!K17))</f>
      </c>
      <c r="BE17" s="82">
        <f>IF(ISBLANK('選手登録'!L17),"",WIDECHAR('選手登録'!L17))</f>
      </c>
      <c r="BF17" s="82" t="str">
        <f>IF(ISBLANK('選手登録'!P17),"",'選手登録'!P17)</f>
        <v>男</v>
      </c>
      <c r="BG17" s="82">
        <f>IF(ISBLANK('選手登録'!I17),"",'選手登録'!I17)</f>
      </c>
      <c r="BH17" s="82"/>
      <c r="BI17" s="356"/>
      <c r="BJ17" s="356"/>
      <c r="BK17" s="82"/>
    </row>
    <row r="18" spans="1:63" ht="13.5">
      <c r="A18" s="99"/>
      <c r="B18" s="103">
        <f>IF(ISBLANK(G18),"",COUNTA(G$17:G18))</f>
      </c>
      <c r="C18" s="28"/>
      <c r="D18" s="38">
        <v>2</v>
      </c>
      <c r="E18" s="43">
        <v>2</v>
      </c>
      <c r="F18" s="40">
        <f t="shared" si="2"/>
      </c>
      <c r="G18" s="131"/>
      <c r="H18" s="132"/>
      <c r="I18" s="133"/>
      <c r="J18" s="41">
        <f aca="true" t="shared" si="6" ref="J18:J46">F$8</f>
      </c>
      <c r="K18" s="150"/>
      <c r="L18" s="292"/>
      <c r="M18" s="297"/>
      <c r="N18" s="298"/>
      <c r="O18" s="299"/>
      <c r="P18" s="38" t="s">
        <v>1717</v>
      </c>
      <c r="Q18" s="42"/>
      <c r="R18" s="1"/>
      <c r="S18" s="14">
        <f t="shared" si="0"/>
        <v>460</v>
      </c>
      <c r="T18" s="10" t="str">
        <f t="shared" si="1"/>
        <v>広島中央特支</v>
      </c>
      <c r="U18" s="55"/>
      <c r="V18" s="117">
        <f t="shared" si="3"/>
        <v>0</v>
      </c>
      <c r="W18" s="117" t="b">
        <f t="shared" si="4"/>
        <v>0</v>
      </c>
      <c r="X18" s="117" t="str">
        <f t="shared" si="5"/>
        <v> </v>
      </c>
      <c r="Z18" s="172">
        <v>460</v>
      </c>
      <c r="AA18" s="172" t="s">
        <v>1578</v>
      </c>
      <c r="AB18" s="172" t="s">
        <v>112</v>
      </c>
      <c r="AC18" s="172" t="s">
        <v>73</v>
      </c>
      <c r="AD18" s="172" t="s">
        <v>16</v>
      </c>
      <c r="AE18" s="173" t="s">
        <v>113</v>
      </c>
      <c r="AF18" s="173" t="s">
        <v>114</v>
      </c>
      <c r="AG18" s="173" t="s">
        <v>115</v>
      </c>
      <c r="AH18" s="173" t="s">
        <v>116</v>
      </c>
      <c r="AI18" s="122" t="s">
        <v>1564</v>
      </c>
      <c r="AJ18" s="123" t="s">
        <v>1563</v>
      </c>
      <c r="AK18" s="172" t="s">
        <v>1801</v>
      </c>
      <c r="AM18" s="333">
        <v>2033</v>
      </c>
      <c r="AN18" s="334" t="s">
        <v>2023</v>
      </c>
      <c r="AO18" s="330" t="s">
        <v>2093</v>
      </c>
      <c r="AP18" s="331">
        <v>79</v>
      </c>
      <c r="AQ18" s="331">
        <v>60</v>
      </c>
      <c r="AR18" s="331">
        <v>81</v>
      </c>
      <c r="AS18" s="329" t="s">
        <v>2053</v>
      </c>
      <c r="AV18" s="286">
        <f>IF(BB18="","",SUM(AW$17:AW18))</f>
      </c>
      <c r="AW18" s="286">
        <f aca="true" t="shared" si="7" ref="AW18:AW81">IF(BB18="","",1)</f>
      </c>
      <c r="AX18" s="82">
        <f>IF(ISBLANK('選手登録'!M18),"",'選手登録'!M18)</f>
      </c>
      <c r="AY18" s="82">
        <f>IF(ISBLANK('選手登録'!N18),"",'選手登録'!N18)</f>
      </c>
      <c r="AZ18" s="82">
        <f>IF(ISBLANK('選手登録'!O18),"",'選手登録'!O18)</f>
      </c>
      <c r="BA18" s="82">
        <f>IF(ISBLANK('選手登録'!F18),"",'選手登録'!F18)</f>
      </c>
      <c r="BB18" s="82">
        <f>IF(ISBLANK('選手登録'!G18),"",'選手登録'!G18)</f>
      </c>
      <c r="BC18" s="82">
        <f>IF(ISBLANK('選手登録'!H18),"",'選手登録'!H18)</f>
      </c>
      <c r="BD18" s="82">
        <f>IF(ISBLANK('選手登録'!K18),"",WIDECHAR('選手登録'!K18))</f>
      </c>
      <c r="BE18" s="82">
        <f>IF(ISBLANK('選手登録'!L18),"",WIDECHAR('選手登録'!L18))</f>
      </c>
      <c r="BF18" s="82" t="str">
        <f>IF(ISBLANK('選手登録'!P18),"",'選手登録'!P18)</f>
        <v>男</v>
      </c>
      <c r="BG18" s="82">
        <f>IF(ISBLANK('選手登録'!I18),"",'選手登録'!I18)</f>
      </c>
      <c r="BH18" s="82"/>
      <c r="BI18" s="356"/>
      <c r="BJ18" s="356"/>
      <c r="BK18" s="82"/>
    </row>
    <row r="19" spans="1:63" ht="13.5">
      <c r="A19" s="99"/>
      <c r="B19" s="103">
        <f>IF(ISBLANK(G19),"",COUNTA(G$17:G19))</f>
      </c>
      <c r="C19" s="28"/>
      <c r="D19" s="38">
        <v>3</v>
      </c>
      <c r="E19" s="43">
        <v>3</v>
      </c>
      <c r="F19" s="40">
        <f t="shared" si="2"/>
      </c>
      <c r="G19" s="131"/>
      <c r="H19" s="132"/>
      <c r="I19" s="133"/>
      <c r="J19" s="41">
        <f t="shared" si="6"/>
      </c>
      <c r="K19" s="150"/>
      <c r="L19" s="292"/>
      <c r="M19" s="297"/>
      <c r="N19" s="298"/>
      <c r="O19" s="299"/>
      <c r="P19" s="38" t="s">
        <v>1717</v>
      </c>
      <c r="Q19" s="42"/>
      <c r="R19" s="1"/>
      <c r="S19" s="14">
        <f t="shared" si="0"/>
        <v>490</v>
      </c>
      <c r="T19" s="10" t="str">
        <f t="shared" si="1"/>
        <v>朝鮮中級</v>
      </c>
      <c r="U19" s="55"/>
      <c r="V19" s="117">
        <f t="shared" si="3"/>
        <v>0</v>
      </c>
      <c r="W19" s="117" t="b">
        <f t="shared" si="4"/>
        <v>0</v>
      </c>
      <c r="X19" s="117" t="str">
        <f t="shared" si="5"/>
        <v> </v>
      </c>
      <c r="Z19" s="172">
        <v>490</v>
      </c>
      <c r="AA19" s="172" t="s">
        <v>1579</v>
      </c>
      <c r="AB19" s="172" t="s">
        <v>117</v>
      </c>
      <c r="AC19" s="172" t="s">
        <v>73</v>
      </c>
      <c r="AD19" s="172" t="s">
        <v>16</v>
      </c>
      <c r="AE19" s="173" t="s">
        <v>118</v>
      </c>
      <c r="AF19" s="173" t="s">
        <v>119</v>
      </c>
      <c r="AG19" s="173" t="s">
        <v>120</v>
      </c>
      <c r="AH19" s="173" t="s">
        <v>121</v>
      </c>
      <c r="AI19" s="122" t="s">
        <v>1564</v>
      </c>
      <c r="AJ19" s="123"/>
      <c r="AK19" s="172" t="s">
        <v>2005</v>
      </c>
      <c r="AM19" s="332">
        <v>2034</v>
      </c>
      <c r="AN19" s="334" t="s">
        <v>2024</v>
      </c>
      <c r="AO19" s="330" t="s">
        <v>2094</v>
      </c>
      <c r="AP19" s="331">
        <v>80</v>
      </c>
      <c r="AQ19" s="331">
        <v>61</v>
      </c>
      <c r="AR19" s="330">
        <v>82</v>
      </c>
      <c r="AS19" s="329" t="s">
        <v>2054</v>
      </c>
      <c r="AV19" s="286">
        <f>IF(BB19="","",SUM(AW$17:AW19))</f>
      </c>
      <c r="AW19" s="286">
        <f t="shared" si="7"/>
      </c>
      <c r="AX19" s="82">
        <f>IF(ISBLANK('選手登録'!M19),"",'選手登録'!M19)</f>
      </c>
      <c r="AY19" s="82">
        <f>IF(ISBLANK('選手登録'!N19),"",'選手登録'!N19)</f>
      </c>
      <c r="AZ19" s="82">
        <f>IF(ISBLANK('選手登録'!O19),"",'選手登録'!O19)</f>
      </c>
      <c r="BA19" s="82">
        <f>IF(ISBLANK('選手登録'!F19),"",'選手登録'!F19)</f>
      </c>
      <c r="BB19" s="82">
        <f>IF(ISBLANK('選手登録'!G19),"",'選手登録'!G19)</f>
      </c>
      <c r="BC19" s="82">
        <f>IF(ISBLANK('選手登録'!H19),"",'選手登録'!H19)</f>
      </c>
      <c r="BD19" s="82">
        <f>IF(ISBLANK('選手登録'!K19),"",WIDECHAR('選手登録'!K19))</f>
      </c>
      <c r="BE19" s="82">
        <f>IF(ISBLANK('選手登録'!L19),"",WIDECHAR('選手登録'!L19))</f>
      </c>
      <c r="BF19" s="82" t="str">
        <f>IF(ISBLANK('選手登録'!P19),"",'選手登録'!P19)</f>
        <v>男</v>
      </c>
      <c r="BG19" s="82">
        <f>IF(ISBLANK('選手登録'!I19),"",'選手登録'!I19)</f>
      </c>
      <c r="BH19" s="82"/>
      <c r="BI19" s="356"/>
      <c r="BJ19" s="356"/>
      <c r="BK19" s="82"/>
    </row>
    <row r="20" spans="1:63" ht="13.5">
      <c r="A20" s="99"/>
      <c r="B20" s="103">
        <f>IF(ISBLANK(G20),"",COUNTA(G$17:G20))</f>
      </c>
      <c r="C20" s="28"/>
      <c r="D20" s="38">
        <v>4</v>
      </c>
      <c r="E20" s="43">
        <v>4</v>
      </c>
      <c r="F20" s="40">
        <f t="shared" si="2"/>
      </c>
      <c r="G20" s="131"/>
      <c r="H20" s="132"/>
      <c r="I20" s="133"/>
      <c r="J20" s="41">
        <f t="shared" si="6"/>
      </c>
      <c r="K20" s="150"/>
      <c r="L20" s="292"/>
      <c r="M20" s="297"/>
      <c r="N20" s="298"/>
      <c r="O20" s="299"/>
      <c r="P20" s="38" t="s">
        <v>1717</v>
      </c>
      <c r="Q20" s="42"/>
      <c r="R20" s="1"/>
      <c r="S20" s="14">
        <f t="shared" si="0"/>
        <v>520</v>
      </c>
      <c r="T20" s="10" t="str">
        <f t="shared" si="1"/>
        <v>大州中</v>
      </c>
      <c r="U20" s="55"/>
      <c r="V20" s="117">
        <f t="shared" si="3"/>
        <v>0</v>
      </c>
      <c r="W20" s="117" t="b">
        <f t="shared" si="4"/>
        <v>0</v>
      </c>
      <c r="X20" s="117" t="str">
        <f t="shared" si="5"/>
        <v> </v>
      </c>
      <c r="Z20" s="172">
        <v>520</v>
      </c>
      <c r="AA20" s="172" t="s">
        <v>1314</v>
      </c>
      <c r="AB20" s="172" t="s">
        <v>122</v>
      </c>
      <c r="AC20" s="172" t="s">
        <v>34</v>
      </c>
      <c r="AD20" s="172" t="s">
        <v>16</v>
      </c>
      <c r="AE20" s="173" t="s">
        <v>123</v>
      </c>
      <c r="AF20" s="173" t="s">
        <v>124</v>
      </c>
      <c r="AG20" s="173" t="s">
        <v>125</v>
      </c>
      <c r="AH20" s="173" t="s">
        <v>126</v>
      </c>
      <c r="AI20" s="122" t="s">
        <v>1565</v>
      </c>
      <c r="AJ20" s="123" t="s">
        <v>1556</v>
      </c>
      <c r="AK20" s="172" t="s">
        <v>1756</v>
      </c>
      <c r="AM20" s="333">
        <v>2035</v>
      </c>
      <c r="AN20" s="334" t="s">
        <v>2025</v>
      </c>
      <c r="AO20" s="330" t="s">
        <v>2095</v>
      </c>
      <c r="AP20" s="331">
        <v>81</v>
      </c>
      <c r="AQ20" s="331">
        <v>62</v>
      </c>
      <c r="AR20" s="331">
        <v>83</v>
      </c>
      <c r="AS20" s="329" t="s">
        <v>2055</v>
      </c>
      <c r="AV20" s="286">
        <f>IF(BB20="","",SUM(AW$17:AW20))</f>
      </c>
      <c r="AW20" s="286">
        <f t="shared" si="7"/>
      </c>
      <c r="AX20" s="82">
        <f>IF(ISBLANK('選手登録'!M20),"",'選手登録'!M20)</f>
      </c>
      <c r="AY20" s="82">
        <f>IF(ISBLANK('選手登録'!N20),"",'選手登録'!N20)</f>
      </c>
      <c r="AZ20" s="82">
        <f>IF(ISBLANK('選手登録'!O20),"",'選手登録'!O20)</f>
      </c>
      <c r="BA20" s="82">
        <f>IF(ISBLANK('選手登録'!F20),"",'選手登録'!F20)</f>
      </c>
      <c r="BB20" s="82">
        <f>IF(ISBLANK('選手登録'!G20),"",'選手登録'!G20)</f>
      </c>
      <c r="BC20" s="82">
        <f>IF(ISBLANK('選手登録'!H20),"",'選手登録'!H20)</f>
      </c>
      <c r="BD20" s="82">
        <f>IF(ISBLANK('選手登録'!K20),"",WIDECHAR('選手登録'!K20))</f>
      </c>
      <c r="BE20" s="82">
        <f>IF(ISBLANK('選手登録'!L20),"",WIDECHAR('選手登録'!L20))</f>
      </c>
      <c r="BF20" s="82" t="str">
        <f>IF(ISBLANK('選手登録'!P20),"",'選手登録'!P20)</f>
        <v>男</v>
      </c>
      <c r="BG20" s="82">
        <f>IF(ISBLANK('選手登録'!I20),"",'選手登録'!I20)</f>
      </c>
      <c r="BH20" s="82"/>
      <c r="BI20" s="356"/>
      <c r="BJ20" s="356"/>
      <c r="BK20" s="82"/>
    </row>
    <row r="21" spans="1:63" ht="14.25" thickBot="1">
      <c r="A21" s="99"/>
      <c r="B21" s="103">
        <f>IF(ISBLANK(G21),"",COUNTA(G$17:G21))</f>
      </c>
      <c r="C21" s="28"/>
      <c r="D21" s="38">
        <v>5</v>
      </c>
      <c r="E21" s="44">
        <v>5</v>
      </c>
      <c r="F21" s="45">
        <f t="shared" si="2"/>
      </c>
      <c r="G21" s="134"/>
      <c r="H21" s="135"/>
      <c r="I21" s="136"/>
      <c r="J21" s="46">
        <f t="shared" si="6"/>
      </c>
      <c r="K21" s="152"/>
      <c r="L21" s="293"/>
      <c r="M21" s="305"/>
      <c r="N21" s="306"/>
      <c r="O21" s="307"/>
      <c r="P21" s="38" t="s">
        <v>1717</v>
      </c>
      <c r="Q21" s="42"/>
      <c r="R21" s="1"/>
      <c r="S21" s="14">
        <f t="shared" si="0"/>
        <v>550</v>
      </c>
      <c r="T21" s="10" t="str">
        <f t="shared" si="1"/>
        <v>段原中</v>
      </c>
      <c r="U21" s="55"/>
      <c r="V21" s="117">
        <f t="shared" si="3"/>
        <v>0</v>
      </c>
      <c r="W21" s="117" t="b">
        <f t="shared" si="4"/>
        <v>0</v>
      </c>
      <c r="X21" s="117" t="str">
        <f t="shared" si="5"/>
        <v> </v>
      </c>
      <c r="Z21" s="172">
        <v>550</v>
      </c>
      <c r="AA21" s="172" t="s">
        <v>1315</v>
      </c>
      <c r="AB21" s="172" t="s">
        <v>127</v>
      </c>
      <c r="AC21" s="172" t="s">
        <v>34</v>
      </c>
      <c r="AD21" s="172" t="s">
        <v>16</v>
      </c>
      <c r="AE21" s="173" t="s">
        <v>128</v>
      </c>
      <c r="AF21" s="173" t="s">
        <v>1580</v>
      </c>
      <c r="AG21" s="173" t="s">
        <v>129</v>
      </c>
      <c r="AH21" s="173" t="s">
        <v>130</v>
      </c>
      <c r="AI21" s="122" t="s">
        <v>1565</v>
      </c>
      <c r="AJ21" s="123" t="s">
        <v>1557</v>
      </c>
      <c r="AK21" s="172" t="s">
        <v>1757</v>
      </c>
      <c r="AM21" s="332">
        <v>2036</v>
      </c>
      <c r="AN21" s="334" t="s">
        <v>2026</v>
      </c>
      <c r="AO21" s="330" t="s">
        <v>2096</v>
      </c>
      <c r="AP21" s="331">
        <v>82</v>
      </c>
      <c r="AQ21" s="331">
        <v>63</v>
      </c>
      <c r="AR21" s="330">
        <v>84</v>
      </c>
      <c r="AS21" s="329" t="s">
        <v>2056</v>
      </c>
      <c r="AV21" s="286">
        <f>IF(BB21="","",SUM(AW$17:AW21))</f>
      </c>
      <c r="AW21" s="286">
        <f t="shared" si="7"/>
      </c>
      <c r="AX21" s="82">
        <f>IF(ISBLANK('選手登録'!M21),"",'選手登録'!M21)</f>
      </c>
      <c r="AY21" s="82">
        <f>IF(ISBLANK('選手登録'!N21),"",'選手登録'!N21)</f>
      </c>
      <c r="AZ21" s="82">
        <f>IF(ISBLANK('選手登録'!O21),"",'選手登録'!O21)</f>
      </c>
      <c r="BA21" s="82">
        <f>IF(ISBLANK('選手登録'!F21),"",'選手登録'!F21)</f>
      </c>
      <c r="BB21" s="82">
        <f>IF(ISBLANK('選手登録'!G21),"",'選手登録'!G21)</f>
      </c>
      <c r="BC21" s="82">
        <f>IF(ISBLANK('選手登録'!H21),"",'選手登録'!H21)</f>
      </c>
      <c r="BD21" s="82">
        <f>IF(ISBLANK('選手登録'!K21),"",WIDECHAR('選手登録'!K21))</f>
      </c>
      <c r="BE21" s="82">
        <f>IF(ISBLANK('選手登録'!L21),"",WIDECHAR('選手登録'!L21))</f>
      </c>
      <c r="BF21" s="82" t="str">
        <f>IF(ISBLANK('選手登録'!P21),"",'選手登録'!P21)</f>
        <v>男</v>
      </c>
      <c r="BG21" s="82">
        <f>IF(ISBLANK('選手登録'!I21),"",'選手登録'!I21)</f>
      </c>
      <c r="BH21" s="82"/>
      <c r="BI21" s="356"/>
      <c r="BJ21" s="356"/>
      <c r="BK21" s="82"/>
    </row>
    <row r="22" spans="1:63" ht="13.5">
      <c r="A22" s="99"/>
      <c r="B22" s="103">
        <f>IF(ISBLANK(G22),"",COUNTA(G$17:G22))</f>
      </c>
      <c r="C22" s="28"/>
      <c r="D22" s="38">
        <v>6</v>
      </c>
      <c r="E22" s="47">
        <v>6</v>
      </c>
      <c r="F22" s="40">
        <f t="shared" si="2"/>
      </c>
      <c r="G22" s="137"/>
      <c r="H22" s="138"/>
      <c r="I22" s="139"/>
      <c r="J22" s="48">
        <f t="shared" si="6"/>
      </c>
      <c r="K22" s="154"/>
      <c r="L22" s="303"/>
      <c r="M22" s="308"/>
      <c r="N22" s="309"/>
      <c r="O22" s="310"/>
      <c r="P22" s="38" t="s">
        <v>1717</v>
      </c>
      <c r="Q22" s="42"/>
      <c r="R22" s="1"/>
      <c r="S22" s="14">
        <f t="shared" si="0"/>
        <v>580</v>
      </c>
      <c r="T22" s="10" t="str">
        <f t="shared" si="1"/>
        <v>翠町中</v>
      </c>
      <c r="U22" s="55"/>
      <c r="V22" s="117">
        <f t="shared" si="3"/>
        <v>0</v>
      </c>
      <c r="W22" s="117" t="b">
        <f t="shared" si="4"/>
        <v>0</v>
      </c>
      <c r="X22" s="117" t="str">
        <f t="shared" si="5"/>
        <v> </v>
      </c>
      <c r="Z22" s="172">
        <v>580</v>
      </c>
      <c r="AA22" s="172" t="s">
        <v>1316</v>
      </c>
      <c r="AB22" s="172" t="s">
        <v>131</v>
      </c>
      <c r="AC22" s="172" t="s">
        <v>34</v>
      </c>
      <c r="AD22" s="172" t="s">
        <v>16</v>
      </c>
      <c r="AE22" s="173" t="s">
        <v>132</v>
      </c>
      <c r="AF22" s="173" t="s">
        <v>133</v>
      </c>
      <c r="AG22" s="173" t="s">
        <v>134</v>
      </c>
      <c r="AH22" s="173" t="s">
        <v>135</v>
      </c>
      <c r="AI22" s="122" t="s">
        <v>1565</v>
      </c>
      <c r="AJ22" s="123" t="s">
        <v>1558</v>
      </c>
      <c r="AK22" s="172" t="s">
        <v>1758</v>
      </c>
      <c r="AM22" s="333">
        <v>2037</v>
      </c>
      <c r="AN22" s="334" t="s">
        <v>2027</v>
      </c>
      <c r="AO22" s="330" t="s">
        <v>2097</v>
      </c>
      <c r="AP22" s="331">
        <v>83</v>
      </c>
      <c r="AQ22" s="331">
        <v>64</v>
      </c>
      <c r="AR22" s="331">
        <v>85</v>
      </c>
      <c r="AS22" s="329" t="s">
        <v>2057</v>
      </c>
      <c r="AV22" s="286">
        <f>IF(BB22="","",SUM(AW$17:AW22))</f>
      </c>
      <c r="AW22" s="286">
        <f t="shared" si="7"/>
      </c>
      <c r="AX22" s="82">
        <f>IF(ISBLANK('選手登録'!M22),"",'選手登録'!M22)</f>
      </c>
      <c r="AY22" s="82">
        <f>IF(ISBLANK('選手登録'!N22),"",'選手登録'!N22)</f>
      </c>
      <c r="AZ22" s="82">
        <f>IF(ISBLANK('選手登録'!O22),"",'選手登録'!O22)</f>
      </c>
      <c r="BA22" s="82">
        <f>IF(ISBLANK('選手登録'!F22),"",'選手登録'!F22)</f>
      </c>
      <c r="BB22" s="82">
        <f>IF(ISBLANK('選手登録'!G22),"",'選手登録'!G22)</f>
      </c>
      <c r="BC22" s="82">
        <f>IF(ISBLANK('選手登録'!H22),"",'選手登録'!H22)</f>
      </c>
      <c r="BD22" s="82">
        <f>IF(ISBLANK('選手登録'!K22),"",WIDECHAR('選手登録'!K22))</f>
      </c>
      <c r="BE22" s="82">
        <f>IF(ISBLANK('選手登録'!L22),"",WIDECHAR('選手登録'!L22))</f>
      </c>
      <c r="BF22" s="82" t="str">
        <f>IF(ISBLANK('選手登録'!P22),"",'選手登録'!P22)</f>
        <v>男</v>
      </c>
      <c r="BG22" s="82">
        <f>IF(ISBLANK('選手登録'!I22),"",'選手登録'!I22)</f>
      </c>
      <c r="BH22" s="82"/>
      <c r="BI22" s="356"/>
      <c r="BJ22" s="356"/>
      <c r="BK22" s="82"/>
    </row>
    <row r="23" spans="1:63" ht="13.5">
      <c r="A23" s="99"/>
      <c r="B23" s="103">
        <f>IF(ISBLANK(G23),"",COUNTA(G$17:G23))</f>
      </c>
      <c r="C23" s="28"/>
      <c r="D23" s="38">
        <v>7</v>
      </c>
      <c r="E23" s="43">
        <v>7</v>
      </c>
      <c r="F23" s="40">
        <f t="shared" si="2"/>
      </c>
      <c r="G23" s="131"/>
      <c r="H23" s="132"/>
      <c r="I23" s="133"/>
      <c r="J23" s="41">
        <f t="shared" si="6"/>
      </c>
      <c r="K23" s="150"/>
      <c r="L23" s="292"/>
      <c r="M23" s="297"/>
      <c r="N23" s="298"/>
      <c r="O23" s="299"/>
      <c r="P23" s="38" t="s">
        <v>1717</v>
      </c>
      <c r="Q23" s="42"/>
      <c r="R23" s="1"/>
      <c r="S23" s="14">
        <f t="shared" si="0"/>
        <v>610</v>
      </c>
      <c r="T23" s="10" t="str">
        <f t="shared" si="1"/>
        <v>仁保中</v>
      </c>
      <c r="U23" s="55"/>
      <c r="V23" s="117">
        <f t="shared" si="3"/>
        <v>0</v>
      </c>
      <c r="W23" s="117" t="b">
        <f t="shared" si="4"/>
        <v>0</v>
      </c>
      <c r="X23" s="117" t="str">
        <f t="shared" si="5"/>
        <v> </v>
      </c>
      <c r="Z23" s="172">
        <v>610</v>
      </c>
      <c r="AA23" s="172" t="s">
        <v>1317</v>
      </c>
      <c r="AB23" s="172" t="s">
        <v>136</v>
      </c>
      <c r="AC23" s="172" t="s">
        <v>34</v>
      </c>
      <c r="AD23" s="172" t="s">
        <v>16</v>
      </c>
      <c r="AE23" s="173" t="s">
        <v>137</v>
      </c>
      <c r="AF23" s="173" t="s">
        <v>138</v>
      </c>
      <c r="AG23" s="173" t="s">
        <v>139</v>
      </c>
      <c r="AH23" s="173" t="s">
        <v>140</v>
      </c>
      <c r="AI23" s="122" t="s">
        <v>1565</v>
      </c>
      <c r="AJ23" s="123" t="s">
        <v>1559</v>
      </c>
      <c r="AK23" s="172" t="s">
        <v>1759</v>
      </c>
      <c r="AM23" s="332">
        <v>2038</v>
      </c>
      <c r="AN23" s="334" t="s">
        <v>2028</v>
      </c>
      <c r="AO23" s="330" t="s">
        <v>2098</v>
      </c>
      <c r="AP23" s="331">
        <v>84</v>
      </c>
      <c r="AQ23" s="331">
        <v>65</v>
      </c>
      <c r="AR23" s="330">
        <v>86</v>
      </c>
      <c r="AS23" s="329" t="s">
        <v>2058</v>
      </c>
      <c r="AV23" s="286">
        <f>IF(BB23="","",SUM(AW$17:AW23))</f>
      </c>
      <c r="AW23" s="286">
        <f t="shared" si="7"/>
      </c>
      <c r="AX23" s="82">
        <f>IF(ISBLANK('選手登録'!M23),"",'選手登録'!M23)</f>
      </c>
      <c r="AY23" s="82">
        <f>IF(ISBLANK('選手登録'!N23),"",'選手登録'!N23)</f>
      </c>
      <c r="AZ23" s="82">
        <f>IF(ISBLANK('選手登録'!O23),"",'選手登録'!O23)</f>
      </c>
      <c r="BA23" s="82">
        <f>IF(ISBLANK('選手登録'!F23),"",'選手登録'!F23)</f>
      </c>
      <c r="BB23" s="82">
        <f>IF(ISBLANK('選手登録'!G23),"",'選手登録'!G23)</f>
      </c>
      <c r="BC23" s="82">
        <f>IF(ISBLANK('選手登録'!H23),"",'選手登録'!H23)</f>
      </c>
      <c r="BD23" s="82">
        <f>IF(ISBLANK('選手登録'!K23),"",WIDECHAR('選手登録'!K23))</f>
      </c>
      <c r="BE23" s="82">
        <f>IF(ISBLANK('選手登録'!L23),"",WIDECHAR('選手登録'!L23))</f>
      </c>
      <c r="BF23" s="82" t="str">
        <f>IF(ISBLANK('選手登録'!P23),"",'選手登録'!P23)</f>
        <v>男</v>
      </c>
      <c r="BG23" s="82">
        <f>IF(ISBLANK('選手登録'!I23),"",'選手登録'!I23)</f>
      </c>
      <c r="BH23" s="82"/>
      <c r="BI23" s="356"/>
      <c r="BJ23" s="356"/>
      <c r="BK23" s="82"/>
    </row>
    <row r="24" spans="1:63" ht="13.5">
      <c r="A24" s="99"/>
      <c r="B24" s="103">
        <f>IF(ISBLANK(G24),"",COUNTA(G$17:G24))</f>
      </c>
      <c r="C24" s="28"/>
      <c r="D24" s="38">
        <v>8</v>
      </c>
      <c r="E24" s="43">
        <v>8</v>
      </c>
      <c r="F24" s="40">
        <f t="shared" si="2"/>
      </c>
      <c r="G24" s="131"/>
      <c r="H24" s="132"/>
      <c r="I24" s="133"/>
      <c r="J24" s="41">
        <f t="shared" si="6"/>
      </c>
      <c r="K24" s="150"/>
      <c r="L24" s="292"/>
      <c r="M24" s="297"/>
      <c r="N24" s="298"/>
      <c r="O24" s="299"/>
      <c r="P24" s="38" t="s">
        <v>1717</v>
      </c>
      <c r="Q24" s="42"/>
      <c r="R24" s="1"/>
      <c r="S24" s="14">
        <f t="shared" si="0"/>
        <v>640</v>
      </c>
      <c r="T24" s="10" t="str">
        <f t="shared" si="1"/>
        <v>楠那中</v>
      </c>
      <c r="U24" s="55"/>
      <c r="V24" s="117">
        <f t="shared" si="3"/>
        <v>0</v>
      </c>
      <c r="W24" s="117" t="b">
        <f t="shared" si="4"/>
        <v>0</v>
      </c>
      <c r="X24" s="117" t="str">
        <f t="shared" si="5"/>
        <v> </v>
      </c>
      <c r="Z24" s="172">
        <v>640</v>
      </c>
      <c r="AA24" s="172" t="s">
        <v>1318</v>
      </c>
      <c r="AB24" s="172" t="s">
        <v>141</v>
      </c>
      <c r="AC24" s="172" t="s">
        <v>34</v>
      </c>
      <c r="AD24" s="172" t="s">
        <v>16</v>
      </c>
      <c r="AE24" s="173" t="s">
        <v>142</v>
      </c>
      <c r="AF24" s="173" t="s">
        <v>143</v>
      </c>
      <c r="AG24" s="173" t="s">
        <v>144</v>
      </c>
      <c r="AH24" s="173" t="s">
        <v>145</v>
      </c>
      <c r="AI24" s="122" t="s">
        <v>1565</v>
      </c>
      <c r="AJ24" s="123" t="s">
        <v>1560</v>
      </c>
      <c r="AK24" s="172" t="s">
        <v>1760</v>
      </c>
      <c r="AM24" s="333">
        <v>2039</v>
      </c>
      <c r="AN24" s="334" t="s">
        <v>2029</v>
      </c>
      <c r="AO24" s="330" t="s">
        <v>2099</v>
      </c>
      <c r="AP24" s="331">
        <v>85</v>
      </c>
      <c r="AQ24" s="331">
        <v>66</v>
      </c>
      <c r="AR24" s="331">
        <v>87</v>
      </c>
      <c r="AS24" s="329" t="s">
        <v>2059</v>
      </c>
      <c r="AV24" s="286">
        <f>IF(BB24="","",SUM(AW$17:AW24))</f>
      </c>
      <c r="AW24" s="286">
        <f t="shared" si="7"/>
      </c>
      <c r="AX24" s="82">
        <f>IF(ISBLANK('選手登録'!M24),"",'選手登録'!M24)</f>
      </c>
      <c r="AY24" s="82">
        <f>IF(ISBLANK('選手登録'!N24),"",'選手登録'!N24)</f>
      </c>
      <c r="AZ24" s="82">
        <f>IF(ISBLANK('選手登録'!O24),"",'選手登録'!O24)</f>
      </c>
      <c r="BA24" s="82">
        <f>IF(ISBLANK('選手登録'!F24),"",'選手登録'!F24)</f>
      </c>
      <c r="BB24" s="82">
        <f>IF(ISBLANK('選手登録'!G24),"",'選手登録'!G24)</f>
      </c>
      <c r="BC24" s="82">
        <f>IF(ISBLANK('選手登録'!H24),"",'選手登録'!H24)</f>
      </c>
      <c r="BD24" s="82">
        <f>IF(ISBLANK('選手登録'!K24),"",WIDECHAR('選手登録'!K24))</f>
      </c>
      <c r="BE24" s="82">
        <f>IF(ISBLANK('選手登録'!L24),"",WIDECHAR('選手登録'!L24))</f>
      </c>
      <c r="BF24" s="82" t="str">
        <f>IF(ISBLANK('選手登録'!P24),"",'選手登録'!P24)</f>
        <v>男</v>
      </c>
      <c r="BG24" s="82">
        <f>IF(ISBLANK('選手登録'!I24),"",'選手登録'!I24)</f>
      </c>
      <c r="BH24" s="82"/>
      <c r="BI24" s="356"/>
      <c r="BJ24" s="356"/>
      <c r="BK24" s="82"/>
    </row>
    <row r="25" spans="1:63" ht="13.5">
      <c r="A25" s="99"/>
      <c r="B25" s="103">
        <f>IF(ISBLANK(G25),"",COUNTA(G$17:G25))</f>
      </c>
      <c r="C25" s="28"/>
      <c r="D25" s="38">
        <v>9</v>
      </c>
      <c r="E25" s="43">
        <v>9</v>
      </c>
      <c r="F25" s="40">
        <f t="shared" si="2"/>
      </c>
      <c r="G25" s="131"/>
      <c r="H25" s="132"/>
      <c r="I25" s="133"/>
      <c r="J25" s="41">
        <f t="shared" si="6"/>
      </c>
      <c r="K25" s="150"/>
      <c r="L25" s="292"/>
      <c r="M25" s="297"/>
      <c r="N25" s="298"/>
      <c r="O25" s="299"/>
      <c r="P25" s="38" t="s">
        <v>1717</v>
      </c>
      <c r="Q25" s="42"/>
      <c r="R25" s="1"/>
      <c r="S25" s="14">
        <f t="shared" si="0"/>
        <v>670</v>
      </c>
      <c r="T25" s="10" t="str">
        <f t="shared" si="1"/>
        <v>宇品中</v>
      </c>
      <c r="U25" s="55"/>
      <c r="V25" s="117">
        <f t="shared" si="3"/>
        <v>0</v>
      </c>
      <c r="W25" s="117" t="b">
        <f t="shared" si="4"/>
        <v>0</v>
      </c>
      <c r="X25" s="117" t="str">
        <f t="shared" si="5"/>
        <v> </v>
      </c>
      <c r="Z25" s="172">
        <v>670</v>
      </c>
      <c r="AA25" s="172" t="s">
        <v>1319</v>
      </c>
      <c r="AB25" s="172" t="s">
        <v>146</v>
      </c>
      <c r="AC25" s="172" t="s">
        <v>34</v>
      </c>
      <c r="AD25" s="172" t="s">
        <v>16</v>
      </c>
      <c r="AE25" s="173" t="s">
        <v>147</v>
      </c>
      <c r="AF25" s="173" t="s">
        <v>148</v>
      </c>
      <c r="AG25" s="173" t="s">
        <v>149</v>
      </c>
      <c r="AH25" s="173" t="s">
        <v>150</v>
      </c>
      <c r="AI25" s="122" t="s">
        <v>1565</v>
      </c>
      <c r="AJ25" s="123" t="s">
        <v>1561</v>
      </c>
      <c r="AK25" s="172" t="s">
        <v>1761</v>
      </c>
      <c r="AM25" s="332">
        <v>2040</v>
      </c>
      <c r="AN25" s="334" t="s">
        <v>2030</v>
      </c>
      <c r="AO25" s="330" t="s">
        <v>2100</v>
      </c>
      <c r="AP25" s="331">
        <v>86</v>
      </c>
      <c r="AQ25" s="331">
        <v>67</v>
      </c>
      <c r="AR25" s="330">
        <v>88</v>
      </c>
      <c r="AS25" s="329" t="s">
        <v>2060</v>
      </c>
      <c r="AV25" s="286">
        <f>IF(BB25="","",SUM(AW$17:AW25))</f>
      </c>
      <c r="AW25" s="286">
        <f t="shared" si="7"/>
      </c>
      <c r="AX25" s="82">
        <f>IF(ISBLANK('選手登録'!M25),"",'選手登録'!M25)</f>
      </c>
      <c r="AY25" s="82">
        <f>IF(ISBLANK('選手登録'!N25),"",'選手登録'!N25)</f>
      </c>
      <c r="AZ25" s="82">
        <f>IF(ISBLANK('選手登録'!O25),"",'選手登録'!O25)</f>
      </c>
      <c r="BA25" s="82">
        <f>IF(ISBLANK('選手登録'!F25),"",'選手登録'!F25)</f>
      </c>
      <c r="BB25" s="82">
        <f>IF(ISBLANK('選手登録'!G25),"",'選手登録'!G25)</f>
      </c>
      <c r="BC25" s="82">
        <f>IF(ISBLANK('選手登録'!H25),"",'選手登録'!H25)</f>
      </c>
      <c r="BD25" s="82">
        <f>IF(ISBLANK('選手登録'!K25),"",WIDECHAR('選手登録'!K25))</f>
      </c>
      <c r="BE25" s="82">
        <f>IF(ISBLANK('選手登録'!L25),"",WIDECHAR('選手登録'!L25))</f>
      </c>
      <c r="BF25" s="82" t="str">
        <f>IF(ISBLANK('選手登録'!P25),"",'選手登録'!P25)</f>
        <v>男</v>
      </c>
      <c r="BG25" s="82">
        <f>IF(ISBLANK('選手登録'!I25),"",'選手登録'!I25)</f>
      </c>
      <c r="BH25" s="82"/>
      <c r="BI25" s="356"/>
      <c r="BJ25" s="356"/>
      <c r="BK25" s="82"/>
    </row>
    <row r="26" spans="1:63" ht="14.25" thickBot="1">
      <c r="A26" s="99"/>
      <c r="B26" s="103">
        <f>IF(ISBLANK(G26),"",COUNTA(G$17:G26))</f>
      </c>
      <c r="C26" s="28"/>
      <c r="D26" s="38">
        <v>10</v>
      </c>
      <c r="E26" s="44">
        <v>10</v>
      </c>
      <c r="F26" s="45">
        <f t="shared" si="2"/>
      </c>
      <c r="G26" s="140"/>
      <c r="H26" s="141"/>
      <c r="I26" s="142"/>
      <c r="J26" s="49">
        <f t="shared" si="6"/>
      </c>
      <c r="K26" s="156"/>
      <c r="L26" s="304"/>
      <c r="M26" s="300"/>
      <c r="N26" s="301"/>
      <c r="O26" s="302"/>
      <c r="P26" s="38" t="s">
        <v>1717</v>
      </c>
      <c r="Q26" s="42"/>
      <c r="R26" s="1"/>
      <c r="S26" s="14">
        <f t="shared" si="0"/>
        <v>700</v>
      </c>
      <c r="T26" s="10" t="str">
        <f t="shared" si="1"/>
        <v>似島中</v>
      </c>
      <c r="U26" s="55"/>
      <c r="V26" s="117">
        <f t="shared" si="3"/>
        <v>0</v>
      </c>
      <c r="W26" s="117" t="b">
        <f t="shared" si="4"/>
        <v>0</v>
      </c>
      <c r="X26" s="117" t="str">
        <f t="shared" si="5"/>
        <v> </v>
      </c>
      <c r="Z26" s="172">
        <v>700</v>
      </c>
      <c r="AA26" s="172" t="s">
        <v>1320</v>
      </c>
      <c r="AB26" s="172" t="s">
        <v>151</v>
      </c>
      <c r="AC26" s="172" t="s">
        <v>34</v>
      </c>
      <c r="AD26" s="172" t="s">
        <v>16</v>
      </c>
      <c r="AE26" s="173" t="s">
        <v>152</v>
      </c>
      <c r="AF26" s="173" t="s">
        <v>153</v>
      </c>
      <c r="AG26" s="173" t="s">
        <v>154</v>
      </c>
      <c r="AH26" s="173" t="s">
        <v>155</v>
      </c>
      <c r="AI26" s="122" t="s">
        <v>1565</v>
      </c>
      <c r="AJ26" s="123" t="s">
        <v>1562</v>
      </c>
      <c r="AK26" s="172" t="s">
        <v>1762</v>
      </c>
      <c r="AM26" s="333">
        <v>2041</v>
      </c>
      <c r="AN26" s="334" t="s">
        <v>2031</v>
      </c>
      <c r="AO26" s="330" t="s">
        <v>2101</v>
      </c>
      <c r="AP26" s="331">
        <v>87</v>
      </c>
      <c r="AQ26" s="331">
        <v>68</v>
      </c>
      <c r="AR26" s="331">
        <v>89</v>
      </c>
      <c r="AS26" s="329" t="s">
        <v>2061</v>
      </c>
      <c r="AV26" s="286">
        <f>IF(BB26="","",SUM(AW$17:AW26))</f>
      </c>
      <c r="AW26" s="286">
        <f t="shared" si="7"/>
      </c>
      <c r="AX26" s="82">
        <f>IF(ISBLANK('選手登録'!M26),"",'選手登録'!M26)</f>
      </c>
      <c r="AY26" s="82">
        <f>IF(ISBLANK('選手登録'!N26),"",'選手登録'!N26)</f>
      </c>
      <c r="AZ26" s="82">
        <f>IF(ISBLANK('選手登録'!O26),"",'選手登録'!O26)</f>
      </c>
      <c r="BA26" s="82">
        <f>IF(ISBLANK('選手登録'!F26),"",'選手登録'!F26)</f>
      </c>
      <c r="BB26" s="82">
        <f>IF(ISBLANK('選手登録'!G26),"",'選手登録'!G26)</f>
      </c>
      <c r="BC26" s="82">
        <f>IF(ISBLANK('選手登録'!H26),"",'選手登録'!H26)</f>
      </c>
      <c r="BD26" s="82">
        <f>IF(ISBLANK('選手登録'!K26),"",WIDECHAR('選手登録'!K26))</f>
      </c>
      <c r="BE26" s="82">
        <f>IF(ISBLANK('選手登録'!L26),"",WIDECHAR('選手登録'!L26))</f>
      </c>
      <c r="BF26" s="82" t="str">
        <f>IF(ISBLANK('選手登録'!P26),"",'選手登録'!P26)</f>
        <v>男</v>
      </c>
      <c r="BG26" s="82">
        <f>IF(ISBLANK('選手登録'!I26),"",'選手登録'!I26)</f>
      </c>
      <c r="BH26" s="82"/>
      <c r="BI26" s="356"/>
      <c r="BJ26" s="356"/>
      <c r="BK26" s="82"/>
    </row>
    <row r="27" spans="1:63" ht="13.5">
      <c r="A27" s="99"/>
      <c r="B27" s="103">
        <f>IF(ISBLANK(G27),"",COUNTA(G$17:G27))</f>
      </c>
      <c r="C27" s="28"/>
      <c r="D27" s="38">
        <v>11</v>
      </c>
      <c r="E27" s="47">
        <v>11</v>
      </c>
      <c r="F27" s="40">
        <f t="shared" si="2"/>
      </c>
      <c r="G27" s="131"/>
      <c r="H27" s="132"/>
      <c r="I27" s="133"/>
      <c r="J27" s="41">
        <f t="shared" si="6"/>
      </c>
      <c r="K27" s="150"/>
      <c r="L27" s="151"/>
      <c r="M27" s="308"/>
      <c r="N27" s="309"/>
      <c r="O27" s="310"/>
      <c r="P27" s="38" t="s">
        <v>1717</v>
      </c>
      <c r="Q27" s="42"/>
      <c r="R27" s="1"/>
      <c r="S27" s="14">
        <f t="shared" si="0"/>
        <v>730</v>
      </c>
      <c r="T27" s="10" t="str">
        <f t="shared" si="1"/>
        <v>似島学園中</v>
      </c>
      <c r="U27" s="55"/>
      <c r="V27" s="117">
        <f t="shared" si="3"/>
        <v>0</v>
      </c>
      <c r="W27" s="117" t="b">
        <f t="shared" si="4"/>
        <v>0</v>
      </c>
      <c r="X27" s="117" t="str">
        <f t="shared" si="5"/>
        <v> </v>
      </c>
      <c r="Z27" s="172">
        <v>730</v>
      </c>
      <c r="AA27" s="172" t="s">
        <v>1321</v>
      </c>
      <c r="AB27" s="172" t="s">
        <v>156</v>
      </c>
      <c r="AC27" s="172" t="s">
        <v>34</v>
      </c>
      <c r="AD27" s="172" t="s">
        <v>16</v>
      </c>
      <c r="AE27" s="173" t="s">
        <v>152</v>
      </c>
      <c r="AF27" s="173" t="s">
        <v>157</v>
      </c>
      <c r="AG27" s="173" t="s">
        <v>158</v>
      </c>
      <c r="AH27" s="173" t="s">
        <v>159</v>
      </c>
      <c r="AI27" s="122" t="s">
        <v>1565</v>
      </c>
      <c r="AJ27" s="123" t="s">
        <v>1563</v>
      </c>
      <c r="AK27" s="172" t="s">
        <v>1763</v>
      </c>
      <c r="AM27" s="332">
        <v>2042</v>
      </c>
      <c r="AN27" s="334" t="s">
        <v>2032</v>
      </c>
      <c r="AO27" s="330" t="s">
        <v>2102</v>
      </c>
      <c r="AP27" s="331">
        <v>88</v>
      </c>
      <c r="AQ27" s="331">
        <v>69</v>
      </c>
      <c r="AR27" s="330">
        <v>90</v>
      </c>
      <c r="AS27" s="329" t="s">
        <v>2062</v>
      </c>
      <c r="AV27" s="286">
        <f>IF(BB27="","",SUM(AW$17:AW27))</f>
      </c>
      <c r="AW27" s="286">
        <f t="shared" si="7"/>
      </c>
      <c r="AX27" s="82">
        <f>IF(ISBLANK('選手登録'!M27),"",'選手登録'!M27)</f>
      </c>
      <c r="AY27" s="82">
        <f>IF(ISBLANK('選手登録'!N27),"",'選手登録'!N27)</f>
      </c>
      <c r="AZ27" s="82">
        <f>IF(ISBLANK('選手登録'!O27),"",'選手登録'!O27)</f>
      </c>
      <c r="BA27" s="82">
        <f>IF(ISBLANK('選手登録'!F27),"",'選手登録'!F27)</f>
      </c>
      <c r="BB27" s="82">
        <f>IF(ISBLANK('選手登録'!G27),"",'選手登録'!G27)</f>
      </c>
      <c r="BC27" s="82">
        <f>IF(ISBLANK('選手登録'!H27),"",'選手登録'!H27)</f>
      </c>
      <c r="BD27" s="82">
        <f>IF(ISBLANK('選手登録'!K27),"",WIDECHAR('選手登録'!K27))</f>
      </c>
      <c r="BE27" s="82">
        <f>IF(ISBLANK('選手登録'!L27),"",WIDECHAR('選手登録'!L27))</f>
      </c>
      <c r="BF27" s="82" t="str">
        <f>IF(ISBLANK('選手登録'!P27),"",'選手登録'!P27)</f>
        <v>男</v>
      </c>
      <c r="BG27" s="82">
        <f>IF(ISBLANK('選手登録'!I27),"",'選手登録'!I27)</f>
      </c>
      <c r="BH27" s="82"/>
      <c r="BI27" s="356"/>
      <c r="BJ27" s="356"/>
      <c r="BK27" s="82"/>
    </row>
    <row r="28" spans="1:63" ht="13.5">
      <c r="A28" s="99"/>
      <c r="B28" s="103">
        <f>IF(ISBLANK(G28),"",COUNTA(G$17:G28))</f>
      </c>
      <c r="C28" s="28"/>
      <c r="D28" s="38">
        <v>12</v>
      </c>
      <c r="E28" s="43">
        <v>12</v>
      </c>
      <c r="F28" s="40">
        <f t="shared" si="2"/>
      </c>
      <c r="G28" s="131"/>
      <c r="H28" s="132"/>
      <c r="I28" s="133"/>
      <c r="J28" s="41">
        <f t="shared" si="6"/>
      </c>
      <c r="K28" s="150"/>
      <c r="L28" s="151"/>
      <c r="M28" s="297"/>
      <c r="N28" s="298"/>
      <c r="O28" s="299"/>
      <c r="P28" s="38" t="s">
        <v>1717</v>
      </c>
      <c r="Q28" s="42"/>
      <c r="R28" s="1"/>
      <c r="S28" s="14">
        <f t="shared" si="0"/>
        <v>760</v>
      </c>
      <c r="T28" s="10" t="str">
        <f t="shared" si="1"/>
        <v>広大附中</v>
      </c>
      <c r="U28" s="55"/>
      <c r="V28" s="117">
        <f t="shared" si="3"/>
        <v>0</v>
      </c>
      <c r="W28" s="117" t="b">
        <f t="shared" si="4"/>
        <v>0</v>
      </c>
      <c r="X28" s="117" t="str">
        <f t="shared" si="5"/>
        <v> </v>
      </c>
      <c r="Z28" s="172">
        <v>760</v>
      </c>
      <c r="AA28" s="172" t="s">
        <v>1322</v>
      </c>
      <c r="AB28" s="172" t="s">
        <v>160</v>
      </c>
      <c r="AC28" s="172" t="s">
        <v>34</v>
      </c>
      <c r="AD28" s="172" t="s">
        <v>16</v>
      </c>
      <c r="AE28" s="173" t="s">
        <v>132</v>
      </c>
      <c r="AF28" s="173" t="s">
        <v>161</v>
      </c>
      <c r="AG28" s="173" t="s">
        <v>162</v>
      </c>
      <c r="AH28" s="173" t="s">
        <v>163</v>
      </c>
      <c r="AI28" s="122" t="s">
        <v>1565</v>
      </c>
      <c r="AJ28" s="123" t="s">
        <v>1566</v>
      </c>
      <c r="AK28" s="172" t="s">
        <v>1764</v>
      </c>
      <c r="AM28" s="333">
        <v>2043</v>
      </c>
      <c r="AN28" s="334" t="s">
        <v>2033</v>
      </c>
      <c r="AO28" s="330" t="s">
        <v>2103</v>
      </c>
      <c r="AP28" s="331">
        <v>89</v>
      </c>
      <c r="AQ28" s="331">
        <v>70</v>
      </c>
      <c r="AR28" s="331">
        <v>91</v>
      </c>
      <c r="AS28" s="329" t="s">
        <v>2063</v>
      </c>
      <c r="AV28" s="286">
        <f>IF(BB28="","",SUM(AW$17:AW28))</f>
      </c>
      <c r="AW28" s="286">
        <f t="shared" si="7"/>
      </c>
      <c r="AX28" s="82">
        <f>IF(ISBLANK('選手登録'!M28),"",'選手登録'!M28)</f>
      </c>
      <c r="AY28" s="82">
        <f>IF(ISBLANK('選手登録'!N28),"",'選手登録'!N28)</f>
      </c>
      <c r="AZ28" s="82">
        <f>IF(ISBLANK('選手登録'!O28),"",'選手登録'!O28)</f>
      </c>
      <c r="BA28" s="82">
        <f>IF(ISBLANK('選手登録'!F28),"",'選手登録'!F28)</f>
      </c>
      <c r="BB28" s="82">
        <f>IF(ISBLANK('選手登録'!G28),"",'選手登録'!G28)</f>
      </c>
      <c r="BC28" s="82">
        <f>IF(ISBLANK('選手登録'!H28),"",'選手登録'!H28)</f>
      </c>
      <c r="BD28" s="82">
        <f>IF(ISBLANK('選手登録'!K28),"",WIDECHAR('選手登録'!K28))</f>
      </c>
      <c r="BE28" s="82">
        <f>IF(ISBLANK('選手登録'!L28),"",WIDECHAR('選手登録'!L28))</f>
      </c>
      <c r="BF28" s="82" t="str">
        <f>IF(ISBLANK('選手登録'!P28),"",'選手登録'!P28)</f>
        <v>男</v>
      </c>
      <c r="BG28" s="82">
        <f>IF(ISBLANK('選手登録'!I28),"",'選手登録'!I28)</f>
      </c>
      <c r="BH28" s="82"/>
      <c r="BI28" s="356"/>
      <c r="BJ28" s="356"/>
      <c r="BK28" s="82"/>
    </row>
    <row r="29" spans="1:63" ht="13.5">
      <c r="A29" s="99"/>
      <c r="B29" s="103">
        <f>IF(ISBLANK(G29),"",COUNTA(G$17:G29))</f>
      </c>
      <c r="C29" s="28"/>
      <c r="D29" s="38">
        <v>13</v>
      </c>
      <c r="E29" s="43">
        <v>13</v>
      </c>
      <c r="F29" s="40">
        <f t="shared" si="2"/>
      </c>
      <c r="G29" s="131"/>
      <c r="H29" s="132"/>
      <c r="I29" s="133"/>
      <c r="J29" s="41">
        <f t="shared" si="6"/>
      </c>
      <c r="K29" s="150"/>
      <c r="L29" s="151"/>
      <c r="M29" s="297"/>
      <c r="N29" s="298"/>
      <c r="O29" s="299"/>
      <c r="P29" s="38" t="s">
        <v>1717</v>
      </c>
      <c r="Q29" s="42"/>
      <c r="R29" s="1"/>
      <c r="S29" s="14">
        <f t="shared" si="0"/>
        <v>790</v>
      </c>
      <c r="T29" s="10" t="str">
        <f t="shared" si="1"/>
        <v>広大東雲中</v>
      </c>
      <c r="U29" s="55"/>
      <c r="V29" s="117">
        <f t="shared" si="3"/>
        <v>0</v>
      </c>
      <c r="W29" s="117" t="b">
        <f t="shared" si="4"/>
        <v>0</v>
      </c>
      <c r="X29" s="117" t="str">
        <f t="shared" si="5"/>
        <v> </v>
      </c>
      <c r="Z29" s="172">
        <v>790</v>
      </c>
      <c r="AA29" s="172" t="s">
        <v>1323</v>
      </c>
      <c r="AB29" s="172" t="s">
        <v>164</v>
      </c>
      <c r="AC29" s="172" t="s">
        <v>34</v>
      </c>
      <c r="AD29" s="172" t="s">
        <v>16</v>
      </c>
      <c r="AE29" s="173" t="s">
        <v>165</v>
      </c>
      <c r="AF29" s="173" t="s">
        <v>166</v>
      </c>
      <c r="AG29" s="173" t="s">
        <v>167</v>
      </c>
      <c r="AH29" s="173" t="s">
        <v>168</v>
      </c>
      <c r="AI29" s="122" t="s">
        <v>1565</v>
      </c>
      <c r="AJ29" s="123" t="s">
        <v>1567</v>
      </c>
      <c r="AK29" s="172" t="s">
        <v>1765</v>
      </c>
      <c r="AM29" s="332">
        <v>2044</v>
      </c>
      <c r="AN29" s="334" t="s">
        <v>2034</v>
      </c>
      <c r="AO29" s="330" t="s">
        <v>2104</v>
      </c>
      <c r="AP29" s="331">
        <v>90</v>
      </c>
      <c r="AQ29" s="331">
        <v>71</v>
      </c>
      <c r="AR29" s="330">
        <v>92</v>
      </c>
      <c r="AS29" s="329" t="s">
        <v>2064</v>
      </c>
      <c r="AV29" s="286">
        <f>IF(BB29="","",SUM(AW$17:AW29))</f>
      </c>
      <c r="AW29" s="286">
        <f t="shared" si="7"/>
      </c>
      <c r="AX29" s="82">
        <f>IF(ISBLANK('選手登録'!M29),"",'選手登録'!M29)</f>
      </c>
      <c r="AY29" s="82">
        <f>IF(ISBLANK('選手登録'!N29),"",'選手登録'!N29)</f>
      </c>
      <c r="AZ29" s="82">
        <f>IF(ISBLANK('選手登録'!O29),"",'選手登録'!O29)</f>
      </c>
      <c r="BA29" s="82">
        <f>IF(ISBLANK('選手登録'!F29),"",'選手登録'!F29)</f>
      </c>
      <c r="BB29" s="82">
        <f>IF(ISBLANK('選手登録'!G29),"",'選手登録'!G29)</f>
      </c>
      <c r="BC29" s="82">
        <f>IF(ISBLANK('選手登録'!H29),"",'選手登録'!H29)</f>
      </c>
      <c r="BD29" s="82">
        <f>IF(ISBLANK('選手登録'!K29),"",WIDECHAR('選手登録'!K29))</f>
      </c>
      <c r="BE29" s="82">
        <f>IF(ISBLANK('選手登録'!L29),"",WIDECHAR('選手登録'!L29))</f>
      </c>
      <c r="BF29" s="82" t="str">
        <f>IF(ISBLANK('選手登録'!P29),"",'選手登録'!P29)</f>
        <v>男</v>
      </c>
      <c r="BG29" s="82">
        <f>IF(ISBLANK('選手登録'!I29),"",'選手登録'!I29)</f>
      </c>
      <c r="BH29" s="82"/>
      <c r="BI29" s="356"/>
      <c r="BJ29" s="356"/>
      <c r="BK29" s="82"/>
    </row>
    <row r="30" spans="1:63" ht="13.5">
      <c r="A30" s="99"/>
      <c r="B30" s="103">
        <f>IF(ISBLANK(G30),"",COUNTA(G$17:G30))</f>
      </c>
      <c r="C30" s="28"/>
      <c r="D30" s="38">
        <v>14</v>
      </c>
      <c r="E30" s="43">
        <v>14</v>
      </c>
      <c r="F30" s="40">
        <f t="shared" si="2"/>
      </c>
      <c r="G30" s="131"/>
      <c r="H30" s="132"/>
      <c r="I30" s="133"/>
      <c r="J30" s="41">
        <f t="shared" si="6"/>
      </c>
      <c r="K30" s="150"/>
      <c r="L30" s="151"/>
      <c r="M30" s="297"/>
      <c r="N30" s="298"/>
      <c r="O30" s="299"/>
      <c r="P30" s="38" t="s">
        <v>1717</v>
      </c>
      <c r="Q30" s="42"/>
      <c r="R30" s="1"/>
      <c r="S30" s="14">
        <f t="shared" si="0"/>
        <v>820</v>
      </c>
      <c r="T30" s="10" t="str">
        <f t="shared" si="1"/>
        <v>比治山女子中</v>
      </c>
      <c r="U30" s="55"/>
      <c r="V30" s="117">
        <f t="shared" si="3"/>
        <v>0</v>
      </c>
      <c r="W30" s="117" t="b">
        <f t="shared" si="4"/>
        <v>0</v>
      </c>
      <c r="X30" s="117" t="str">
        <f t="shared" si="5"/>
        <v> </v>
      </c>
      <c r="Z30" s="172">
        <v>820</v>
      </c>
      <c r="AA30" s="172" t="s">
        <v>1582</v>
      </c>
      <c r="AB30" s="172" t="s">
        <v>1583</v>
      </c>
      <c r="AC30" s="172" t="s">
        <v>34</v>
      </c>
      <c r="AD30" s="172" t="s">
        <v>16</v>
      </c>
      <c r="AE30" s="173" t="s">
        <v>169</v>
      </c>
      <c r="AF30" s="173" t="s">
        <v>170</v>
      </c>
      <c r="AG30" s="173" t="s">
        <v>171</v>
      </c>
      <c r="AH30" s="173" t="s">
        <v>172</v>
      </c>
      <c r="AI30" s="122" t="s">
        <v>1565</v>
      </c>
      <c r="AJ30" s="123" t="s">
        <v>1568</v>
      </c>
      <c r="AK30" s="172" t="s">
        <v>1766</v>
      </c>
      <c r="AM30" s="333">
        <v>2045</v>
      </c>
      <c r="AN30" s="334" t="s">
        <v>2035</v>
      </c>
      <c r="AO30" s="330" t="s">
        <v>2105</v>
      </c>
      <c r="AP30" s="331">
        <v>91</v>
      </c>
      <c r="AQ30" s="331">
        <v>72</v>
      </c>
      <c r="AR30" s="331">
        <v>93</v>
      </c>
      <c r="AS30" s="329" t="s">
        <v>2065</v>
      </c>
      <c r="AV30" s="286">
        <f>IF(BB30="","",SUM(AW$17:AW30))</f>
      </c>
      <c r="AW30" s="286">
        <f t="shared" si="7"/>
      </c>
      <c r="AX30" s="82">
        <f>IF(ISBLANK('選手登録'!M30),"",'選手登録'!M30)</f>
      </c>
      <c r="AY30" s="82">
        <f>IF(ISBLANK('選手登録'!N30),"",'選手登録'!N30)</f>
      </c>
      <c r="AZ30" s="82">
        <f>IF(ISBLANK('選手登録'!O30),"",'選手登録'!O30)</f>
      </c>
      <c r="BA30" s="82">
        <f>IF(ISBLANK('選手登録'!F30),"",'選手登録'!F30)</f>
      </c>
      <c r="BB30" s="82">
        <f>IF(ISBLANK('選手登録'!G30),"",'選手登録'!G30)</f>
      </c>
      <c r="BC30" s="82">
        <f>IF(ISBLANK('選手登録'!H30),"",'選手登録'!H30)</f>
      </c>
      <c r="BD30" s="82">
        <f>IF(ISBLANK('選手登録'!K30),"",WIDECHAR('選手登録'!K30))</f>
      </c>
      <c r="BE30" s="82">
        <f>IF(ISBLANK('選手登録'!L30),"",WIDECHAR('選手登録'!L30))</f>
      </c>
      <c r="BF30" s="82" t="str">
        <f>IF(ISBLANK('選手登録'!P30),"",'選手登録'!P30)</f>
        <v>男</v>
      </c>
      <c r="BG30" s="82">
        <f>IF(ISBLANK('選手登録'!I30),"",'選手登録'!I30)</f>
      </c>
      <c r="BH30" s="82"/>
      <c r="BI30" s="356"/>
      <c r="BJ30" s="356"/>
      <c r="BK30" s="82"/>
    </row>
    <row r="31" spans="1:63" ht="14.25" thickBot="1">
      <c r="A31" s="99"/>
      <c r="B31" s="103">
        <f>IF(ISBLANK(G31),"",COUNTA(G$17:G31))</f>
      </c>
      <c r="C31" s="28"/>
      <c r="D31" s="38">
        <v>15</v>
      </c>
      <c r="E31" s="50">
        <v>15</v>
      </c>
      <c r="F31" s="22">
        <f t="shared" si="2"/>
      </c>
      <c r="G31" s="143"/>
      <c r="H31" s="144"/>
      <c r="I31" s="145"/>
      <c r="J31" s="51">
        <f t="shared" si="6"/>
      </c>
      <c r="K31" s="160"/>
      <c r="L31" s="161"/>
      <c r="M31" s="300"/>
      <c r="N31" s="301"/>
      <c r="O31" s="302"/>
      <c r="P31" s="38" t="s">
        <v>1717</v>
      </c>
      <c r="Q31" s="42"/>
      <c r="R31" s="1"/>
      <c r="S31" s="14">
        <f t="shared" si="0"/>
        <v>850</v>
      </c>
      <c r="T31" s="10" t="str">
        <f t="shared" si="1"/>
        <v>中広中</v>
      </c>
      <c r="U31" s="55"/>
      <c r="V31" s="117">
        <f t="shared" si="3"/>
        <v>0</v>
      </c>
      <c r="W31" s="117" t="b">
        <f t="shared" si="4"/>
        <v>0</v>
      </c>
      <c r="X31" s="117" t="str">
        <f t="shared" si="5"/>
        <v> </v>
      </c>
      <c r="Z31" s="172">
        <v>850</v>
      </c>
      <c r="AA31" s="172" t="s">
        <v>1324</v>
      </c>
      <c r="AB31" s="172" t="s">
        <v>174</v>
      </c>
      <c r="AC31" s="172" t="s">
        <v>173</v>
      </c>
      <c r="AD31" s="172" t="s">
        <v>16</v>
      </c>
      <c r="AE31" s="173" t="s">
        <v>175</v>
      </c>
      <c r="AF31" s="173" t="s">
        <v>1581</v>
      </c>
      <c r="AG31" s="173" t="s">
        <v>176</v>
      </c>
      <c r="AH31" s="173" t="s">
        <v>177</v>
      </c>
      <c r="AI31" s="122" t="s">
        <v>1569</v>
      </c>
      <c r="AJ31" s="123" t="s">
        <v>1556</v>
      </c>
      <c r="AK31" s="172" t="s">
        <v>2006</v>
      </c>
      <c r="AM31" s="332">
        <v>2046</v>
      </c>
      <c r="AN31" s="334" t="s">
        <v>2036</v>
      </c>
      <c r="AO31" s="330" t="s">
        <v>2106</v>
      </c>
      <c r="AP31" s="331">
        <v>92</v>
      </c>
      <c r="AQ31" s="331">
        <v>73</v>
      </c>
      <c r="AR31" s="330">
        <v>94</v>
      </c>
      <c r="AS31" s="329" t="s">
        <v>2066</v>
      </c>
      <c r="AV31" s="286">
        <f>IF(BB31="","",SUM(AW$17:AW31))</f>
      </c>
      <c r="AW31" s="286">
        <f t="shared" si="7"/>
      </c>
      <c r="AX31" s="82">
        <f>IF(ISBLANK('選手登録'!M31),"",'選手登録'!M31)</f>
      </c>
      <c r="AY31" s="82">
        <f>IF(ISBLANK('選手登録'!N31),"",'選手登録'!N31)</f>
      </c>
      <c r="AZ31" s="82">
        <f>IF(ISBLANK('選手登録'!O31),"",'選手登録'!O31)</f>
      </c>
      <c r="BA31" s="82">
        <f>IF(ISBLANK('選手登録'!F31),"",'選手登録'!F31)</f>
      </c>
      <c r="BB31" s="82">
        <f>IF(ISBLANK('選手登録'!G31),"",'選手登録'!G31)</f>
      </c>
      <c r="BC31" s="82">
        <f>IF(ISBLANK('選手登録'!H31),"",'選手登録'!H31)</f>
      </c>
      <c r="BD31" s="82">
        <f>IF(ISBLANK('選手登録'!K31),"",WIDECHAR('選手登録'!K31))</f>
      </c>
      <c r="BE31" s="82">
        <f>IF(ISBLANK('選手登録'!L31),"",WIDECHAR('選手登録'!L31))</f>
      </c>
      <c r="BF31" s="82" t="str">
        <f>IF(ISBLANK('選手登録'!P31),"",'選手登録'!P31)</f>
        <v>男</v>
      </c>
      <c r="BG31" s="82">
        <f>IF(ISBLANK('選手登録'!I31),"",'選手登録'!I31)</f>
      </c>
      <c r="BH31" s="82"/>
      <c r="BI31" s="356"/>
      <c r="BJ31" s="356"/>
      <c r="BK31" s="82"/>
    </row>
    <row r="32" spans="1:63" ht="13.5">
      <c r="A32" s="99"/>
      <c r="B32" s="103">
        <f>IF(ISBLANK(G32),"",COUNTA(G$17:G32))</f>
      </c>
      <c r="C32" s="28"/>
      <c r="D32" s="38">
        <v>16</v>
      </c>
      <c r="E32" s="39">
        <v>16</v>
      </c>
      <c r="F32" s="52">
        <f t="shared" si="2"/>
      </c>
      <c r="G32" s="131"/>
      <c r="H32" s="132"/>
      <c r="I32" s="133"/>
      <c r="J32" s="41">
        <f t="shared" si="6"/>
      </c>
      <c r="K32" s="150"/>
      <c r="L32" s="151"/>
      <c r="M32" s="308"/>
      <c r="N32" s="309"/>
      <c r="O32" s="310"/>
      <c r="P32" s="38" t="s">
        <v>1717</v>
      </c>
      <c r="Q32" s="42"/>
      <c r="R32" s="1"/>
      <c r="S32" s="14">
        <f t="shared" si="0"/>
        <v>880</v>
      </c>
      <c r="T32" s="10" t="str">
        <f t="shared" si="1"/>
        <v>観音中</v>
      </c>
      <c r="U32" s="55"/>
      <c r="V32" s="117">
        <f t="shared" si="3"/>
        <v>0</v>
      </c>
      <c r="W32" s="117" t="b">
        <f t="shared" si="4"/>
        <v>0</v>
      </c>
      <c r="X32" s="117" t="str">
        <f t="shared" si="5"/>
        <v> </v>
      </c>
      <c r="Z32" s="172">
        <v>880</v>
      </c>
      <c r="AA32" s="172" t="s">
        <v>1325</v>
      </c>
      <c r="AB32" s="172" t="s">
        <v>178</v>
      </c>
      <c r="AC32" s="172" t="s">
        <v>173</v>
      </c>
      <c r="AD32" s="172" t="s">
        <v>16</v>
      </c>
      <c r="AE32" s="173" t="s">
        <v>179</v>
      </c>
      <c r="AF32" s="173" t="s">
        <v>180</v>
      </c>
      <c r="AG32" s="173" t="s">
        <v>181</v>
      </c>
      <c r="AH32" s="173" t="s">
        <v>182</v>
      </c>
      <c r="AI32" s="122" t="s">
        <v>1569</v>
      </c>
      <c r="AJ32" s="123" t="s">
        <v>1557</v>
      </c>
      <c r="AK32" s="172" t="s">
        <v>1767</v>
      </c>
      <c r="AM32" s="333">
        <v>2047</v>
      </c>
      <c r="AN32" s="334" t="s">
        <v>2037</v>
      </c>
      <c r="AO32" s="330" t="s">
        <v>2107</v>
      </c>
      <c r="AP32" s="331">
        <v>93</v>
      </c>
      <c r="AQ32" s="331">
        <v>74</v>
      </c>
      <c r="AR32" s="331">
        <v>95</v>
      </c>
      <c r="AS32" s="329" t="s">
        <v>2067</v>
      </c>
      <c r="AV32" s="286">
        <f>IF(BB32="","",SUM(AW$17:AW32))</f>
      </c>
      <c r="AW32" s="286">
        <f t="shared" si="7"/>
      </c>
      <c r="AX32" s="82">
        <f>IF(ISBLANK('選手登録'!M32),"",'選手登録'!M32)</f>
      </c>
      <c r="AY32" s="82">
        <f>IF(ISBLANK('選手登録'!N32),"",'選手登録'!N32)</f>
      </c>
      <c r="AZ32" s="82">
        <f>IF(ISBLANK('選手登録'!O32),"",'選手登録'!O32)</f>
      </c>
      <c r="BA32" s="82">
        <f>IF(ISBLANK('選手登録'!F32),"",'選手登録'!F32)</f>
      </c>
      <c r="BB32" s="82">
        <f>IF(ISBLANK('選手登録'!G32),"",'選手登録'!G32)</f>
      </c>
      <c r="BC32" s="82">
        <f>IF(ISBLANK('選手登録'!H32),"",'選手登録'!H32)</f>
      </c>
      <c r="BD32" s="82">
        <f>IF(ISBLANK('選手登録'!K32),"",WIDECHAR('選手登録'!K32))</f>
      </c>
      <c r="BE32" s="82">
        <f>IF(ISBLANK('選手登録'!L32),"",WIDECHAR('選手登録'!L32))</f>
      </c>
      <c r="BF32" s="82" t="str">
        <f>IF(ISBLANK('選手登録'!P32),"",'選手登録'!P32)</f>
        <v>男</v>
      </c>
      <c r="BG32" s="82">
        <f>IF(ISBLANK('選手登録'!I32),"",'選手登録'!I32)</f>
      </c>
      <c r="BH32" s="82"/>
      <c r="BI32" s="356"/>
      <c r="BJ32" s="356"/>
      <c r="BK32" s="82"/>
    </row>
    <row r="33" spans="1:63" ht="13.5">
      <c r="A33" s="99"/>
      <c r="B33" s="103">
        <f>IF(ISBLANK(G33),"",COUNTA(G$17:G33))</f>
      </c>
      <c r="C33" s="28"/>
      <c r="D33" s="38">
        <v>17</v>
      </c>
      <c r="E33" s="43">
        <v>17</v>
      </c>
      <c r="F33" s="53">
        <f t="shared" si="2"/>
      </c>
      <c r="G33" s="131"/>
      <c r="H33" s="132"/>
      <c r="I33" s="133"/>
      <c r="J33" s="41">
        <f t="shared" si="6"/>
      </c>
      <c r="K33" s="150"/>
      <c r="L33" s="151"/>
      <c r="M33" s="297"/>
      <c r="N33" s="298"/>
      <c r="O33" s="299"/>
      <c r="P33" s="38" t="s">
        <v>1717</v>
      </c>
      <c r="Q33" s="42"/>
      <c r="R33" s="1"/>
      <c r="S33" s="14">
        <f t="shared" si="0"/>
        <v>910</v>
      </c>
      <c r="T33" s="10" t="str">
        <f t="shared" si="1"/>
        <v>己斐中</v>
      </c>
      <c r="U33" s="55"/>
      <c r="V33" s="117">
        <f t="shared" si="3"/>
        <v>0</v>
      </c>
      <c r="W33" s="117" t="b">
        <f t="shared" si="4"/>
        <v>0</v>
      </c>
      <c r="X33" s="117" t="str">
        <f t="shared" si="5"/>
        <v> </v>
      </c>
      <c r="Z33" s="172">
        <v>910</v>
      </c>
      <c r="AA33" s="172" t="s">
        <v>1326</v>
      </c>
      <c r="AB33" s="172" t="s">
        <v>183</v>
      </c>
      <c r="AC33" s="172" t="s">
        <v>173</v>
      </c>
      <c r="AD33" s="172" t="s">
        <v>16</v>
      </c>
      <c r="AE33" s="173" t="s">
        <v>179</v>
      </c>
      <c r="AF33" s="173" t="s">
        <v>184</v>
      </c>
      <c r="AG33" s="173" t="s">
        <v>185</v>
      </c>
      <c r="AH33" s="173" t="s">
        <v>186</v>
      </c>
      <c r="AI33" s="122" t="s">
        <v>1569</v>
      </c>
      <c r="AJ33" s="123" t="s">
        <v>1558</v>
      </c>
      <c r="AK33" s="172" t="s">
        <v>1768</v>
      </c>
      <c r="AM33" s="332">
        <v>2048</v>
      </c>
      <c r="AN33" s="334" t="s">
        <v>2038</v>
      </c>
      <c r="AO33" s="330" t="s">
        <v>2108</v>
      </c>
      <c r="AP33" s="331">
        <v>94</v>
      </c>
      <c r="AQ33" s="331">
        <v>75</v>
      </c>
      <c r="AR33" s="330">
        <v>96</v>
      </c>
      <c r="AS33" s="329" t="s">
        <v>2068</v>
      </c>
      <c r="AV33" s="286">
        <f>IF(BB33="","",SUM(AW$17:AW33))</f>
      </c>
      <c r="AW33" s="286">
        <f t="shared" si="7"/>
      </c>
      <c r="AX33" s="82">
        <f>IF(ISBLANK('選手登録'!M33),"",'選手登録'!M33)</f>
      </c>
      <c r="AY33" s="82">
        <f>IF(ISBLANK('選手登録'!N33),"",'選手登録'!N33)</f>
      </c>
      <c r="AZ33" s="82">
        <f>IF(ISBLANK('選手登録'!O33),"",'選手登録'!O33)</f>
      </c>
      <c r="BA33" s="82">
        <f>IF(ISBLANK('選手登録'!F33),"",'選手登録'!F33)</f>
      </c>
      <c r="BB33" s="82">
        <f>IF(ISBLANK('選手登録'!G33),"",'選手登録'!G33)</f>
      </c>
      <c r="BC33" s="82">
        <f>IF(ISBLANK('選手登録'!H33),"",'選手登録'!H33)</f>
      </c>
      <c r="BD33" s="82">
        <f>IF(ISBLANK('選手登録'!K33),"",WIDECHAR('選手登録'!K33))</f>
      </c>
      <c r="BE33" s="82">
        <f>IF(ISBLANK('選手登録'!L33),"",WIDECHAR('選手登録'!L33))</f>
      </c>
      <c r="BF33" s="82" t="str">
        <f>IF(ISBLANK('選手登録'!P33),"",'選手登録'!P33)</f>
        <v>男</v>
      </c>
      <c r="BG33" s="82">
        <f>IF(ISBLANK('選手登録'!I33),"",'選手登録'!I33)</f>
      </c>
      <c r="BH33" s="82"/>
      <c r="BI33" s="356"/>
      <c r="BJ33" s="356"/>
      <c r="BK33" s="82"/>
    </row>
    <row r="34" spans="1:63" ht="13.5">
      <c r="A34" s="99"/>
      <c r="B34" s="103">
        <f>IF(ISBLANK(G34),"",COUNTA(G$17:G34))</f>
      </c>
      <c r="C34" s="28"/>
      <c r="D34" s="38">
        <v>18</v>
      </c>
      <c r="E34" s="43">
        <v>18</v>
      </c>
      <c r="F34" s="53">
        <f t="shared" si="2"/>
      </c>
      <c r="G34" s="131"/>
      <c r="H34" s="132"/>
      <c r="I34" s="133"/>
      <c r="J34" s="41">
        <f t="shared" si="6"/>
      </c>
      <c r="K34" s="150"/>
      <c r="L34" s="151"/>
      <c r="M34" s="297"/>
      <c r="N34" s="298"/>
      <c r="O34" s="299"/>
      <c r="P34" s="38" t="s">
        <v>1717</v>
      </c>
      <c r="Q34" s="42"/>
      <c r="R34" s="1"/>
      <c r="S34" s="14">
        <f t="shared" si="0"/>
        <v>940</v>
      </c>
      <c r="T34" s="10" t="str">
        <f t="shared" si="1"/>
        <v>庚午中</v>
      </c>
      <c r="U34" s="55"/>
      <c r="V34" s="117">
        <f t="shared" si="3"/>
        <v>0</v>
      </c>
      <c r="W34" s="117" t="b">
        <f t="shared" si="4"/>
        <v>0</v>
      </c>
      <c r="X34" s="117" t="str">
        <f t="shared" si="5"/>
        <v> </v>
      </c>
      <c r="Z34" s="172">
        <v>940</v>
      </c>
      <c r="AA34" s="172" t="s">
        <v>1327</v>
      </c>
      <c r="AB34" s="172" t="s">
        <v>187</v>
      </c>
      <c r="AC34" s="172" t="s">
        <v>173</v>
      </c>
      <c r="AD34" s="172" t="s">
        <v>16</v>
      </c>
      <c r="AE34" s="173" t="s">
        <v>188</v>
      </c>
      <c r="AF34" s="173" t="s">
        <v>189</v>
      </c>
      <c r="AG34" s="173" t="s">
        <v>190</v>
      </c>
      <c r="AH34" s="173" t="s">
        <v>191</v>
      </c>
      <c r="AI34" s="122" t="s">
        <v>1569</v>
      </c>
      <c r="AJ34" s="123" t="s">
        <v>1559</v>
      </c>
      <c r="AK34" s="172" t="s">
        <v>1769</v>
      </c>
      <c r="AM34" s="333">
        <v>2049</v>
      </c>
      <c r="AN34" s="334"/>
      <c r="AO34" s="330" t="s">
        <v>2109</v>
      </c>
      <c r="AP34" s="331">
        <v>95</v>
      </c>
      <c r="AQ34" s="331">
        <v>76</v>
      </c>
      <c r="AR34" s="331">
        <v>97</v>
      </c>
      <c r="AV34" s="286">
        <f>IF(BB34="","",SUM(AW$17:AW34))</f>
      </c>
      <c r="AW34" s="286">
        <f t="shared" si="7"/>
      </c>
      <c r="AX34" s="82">
        <f>IF(ISBLANK('選手登録'!M34),"",'選手登録'!M34)</f>
      </c>
      <c r="AY34" s="82">
        <f>IF(ISBLANK('選手登録'!N34),"",'選手登録'!N34)</f>
      </c>
      <c r="AZ34" s="82">
        <f>IF(ISBLANK('選手登録'!O34),"",'選手登録'!O34)</f>
      </c>
      <c r="BA34" s="82">
        <f>IF(ISBLANK('選手登録'!F34),"",'選手登録'!F34)</f>
      </c>
      <c r="BB34" s="82">
        <f>IF(ISBLANK('選手登録'!G34),"",'選手登録'!G34)</f>
      </c>
      <c r="BC34" s="82">
        <f>IF(ISBLANK('選手登録'!H34),"",'選手登録'!H34)</f>
      </c>
      <c r="BD34" s="82">
        <f>IF(ISBLANK('選手登録'!K34),"",WIDECHAR('選手登録'!K34))</f>
      </c>
      <c r="BE34" s="82">
        <f>IF(ISBLANK('選手登録'!L34),"",WIDECHAR('選手登録'!L34))</f>
      </c>
      <c r="BF34" s="82" t="str">
        <f>IF(ISBLANK('選手登録'!P34),"",'選手登録'!P34)</f>
        <v>男</v>
      </c>
      <c r="BG34" s="82">
        <f>IF(ISBLANK('選手登録'!I34),"",'選手登録'!I34)</f>
      </c>
      <c r="BH34" s="82"/>
      <c r="BI34" s="356"/>
      <c r="BJ34" s="356"/>
      <c r="BK34" s="82"/>
    </row>
    <row r="35" spans="1:63" ht="13.5">
      <c r="A35" s="99"/>
      <c r="B35" s="103">
        <f>IF(ISBLANK(G35),"",COUNTA(G$17:G35))</f>
      </c>
      <c r="C35" s="28"/>
      <c r="D35" s="38">
        <v>19</v>
      </c>
      <c r="E35" s="43">
        <v>19</v>
      </c>
      <c r="F35" s="53">
        <f t="shared" si="2"/>
      </c>
      <c r="G35" s="131"/>
      <c r="H35" s="132"/>
      <c r="I35" s="133"/>
      <c r="J35" s="41">
        <f t="shared" si="6"/>
      </c>
      <c r="K35" s="150"/>
      <c r="L35" s="151"/>
      <c r="M35" s="297"/>
      <c r="N35" s="298"/>
      <c r="O35" s="299"/>
      <c r="P35" s="38" t="s">
        <v>1717</v>
      </c>
      <c r="Q35" s="42"/>
      <c r="R35" s="1"/>
      <c r="S35" s="14">
        <f t="shared" si="0"/>
        <v>970</v>
      </c>
      <c r="T35" s="10" t="str">
        <f t="shared" si="1"/>
        <v>井口中</v>
      </c>
      <c r="U35" s="55"/>
      <c r="V35" s="117">
        <f t="shared" si="3"/>
        <v>0</v>
      </c>
      <c r="W35" s="117" t="b">
        <f t="shared" si="4"/>
        <v>0</v>
      </c>
      <c r="X35" s="117" t="str">
        <f t="shared" si="5"/>
        <v> </v>
      </c>
      <c r="Z35" s="172">
        <v>970</v>
      </c>
      <c r="AA35" s="172" t="s">
        <v>1328</v>
      </c>
      <c r="AB35" s="172" t="s">
        <v>192</v>
      </c>
      <c r="AC35" s="172" t="s">
        <v>173</v>
      </c>
      <c r="AD35" s="172" t="s">
        <v>16</v>
      </c>
      <c r="AE35" s="173" t="s">
        <v>193</v>
      </c>
      <c r="AF35" s="173" t="s">
        <v>194</v>
      </c>
      <c r="AG35" s="173" t="s">
        <v>195</v>
      </c>
      <c r="AH35" s="173" t="s">
        <v>196</v>
      </c>
      <c r="AI35" s="122" t="s">
        <v>1569</v>
      </c>
      <c r="AJ35" s="123" t="s">
        <v>1560</v>
      </c>
      <c r="AK35" s="172" t="s">
        <v>1770</v>
      </c>
      <c r="AM35" s="332">
        <v>2050</v>
      </c>
      <c r="AN35" s="334"/>
      <c r="AO35" s="330" t="s">
        <v>2109</v>
      </c>
      <c r="AP35" s="331">
        <v>96</v>
      </c>
      <c r="AQ35" s="331">
        <v>77</v>
      </c>
      <c r="AR35" s="330">
        <v>98</v>
      </c>
      <c r="AV35" s="286">
        <f>IF(BB35="","",SUM(AW$17:AW35))</f>
      </c>
      <c r="AW35" s="286">
        <f t="shared" si="7"/>
      </c>
      <c r="AX35" s="82">
        <f>IF(ISBLANK('選手登録'!M35),"",'選手登録'!M35)</f>
      </c>
      <c r="AY35" s="82">
        <f>IF(ISBLANK('選手登録'!N35),"",'選手登録'!N35)</f>
      </c>
      <c r="AZ35" s="82">
        <f>IF(ISBLANK('選手登録'!O35),"",'選手登録'!O35)</f>
      </c>
      <c r="BA35" s="82">
        <f>IF(ISBLANK('選手登録'!F35),"",'選手登録'!F35)</f>
      </c>
      <c r="BB35" s="82">
        <f>IF(ISBLANK('選手登録'!G35),"",'選手登録'!G35)</f>
      </c>
      <c r="BC35" s="82">
        <f>IF(ISBLANK('選手登録'!H35),"",'選手登録'!H35)</f>
      </c>
      <c r="BD35" s="82">
        <f>IF(ISBLANK('選手登録'!K35),"",WIDECHAR('選手登録'!K35))</f>
      </c>
      <c r="BE35" s="82">
        <f>IF(ISBLANK('選手登録'!L35),"",WIDECHAR('選手登録'!L35))</f>
      </c>
      <c r="BF35" s="82" t="str">
        <f>IF(ISBLANK('選手登録'!P35),"",'選手登録'!P35)</f>
        <v>男</v>
      </c>
      <c r="BG35" s="82">
        <f>IF(ISBLANK('選手登録'!I35),"",'選手登録'!I35)</f>
      </c>
      <c r="BH35" s="82"/>
      <c r="BI35" s="356"/>
      <c r="BJ35" s="356"/>
      <c r="BK35" s="82"/>
    </row>
    <row r="36" spans="1:63" ht="14.25" thickBot="1">
      <c r="A36" s="99"/>
      <c r="B36" s="103">
        <f>IF(ISBLANK(G36),"",COUNTA(G$17:G36))</f>
      </c>
      <c r="C36" s="28"/>
      <c r="D36" s="38">
        <v>20</v>
      </c>
      <c r="E36" s="44">
        <v>20</v>
      </c>
      <c r="F36" s="54">
        <f t="shared" si="2"/>
      </c>
      <c r="G36" s="134"/>
      <c r="H36" s="135"/>
      <c r="I36" s="136"/>
      <c r="J36" s="46">
        <f t="shared" si="6"/>
      </c>
      <c r="K36" s="152"/>
      <c r="L36" s="153"/>
      <c r="M36" s="300"/>
      <c r="N36" s="301"/>
      <c r="O36" s="302"/>
      <c r="P36" s="38" t="s">
        <v>1717</v>
      </c>
      <c r="Q36" s="42"/>
      <c r="R36" s="1"/>
      <c r="S36" s="14">
        <f t="shared" si="0"/>
        <v>1000</v>
      </c>
      <c r="T36" s="10" t="str">
        <f t="shared" si="1"/>
        <v>古田中</v>
      </c>
      <c r="U36" s="55"/>
      <c r="V36" s="117">
        <f t="shared" si="3"/>
        <v>0</v>
      </c>
      <c r="W36" s="117" t="b">
        <f t="shared" si="4"/>
        <v>0</v>
      </c>
      <c r="X36" s="117" t="str">
        <f t="shared" si="5"/>
        <v> </v>
      </c>
      <c r="Z36" s="172">
        <v>1000</v>
      </c>
      <c r="AA36" s="172" t="s">
        <v>1329</v>
      </c>
      <c r="AB36" s="172" t="s">
        <v>197</v>
      </c>
      <c r="AC36" s="172" t="s">
        <v>173</v>
      </c>
      <c r="AD36" s="172" t="s">
        <v>16</v>
      </c>
      <c r="AE36" s="173" t="s">
        <v>198</v>
      </c>
      <c r="AF36" s="173" t="s">
        <v>199</v>
      </c>
      <c r="AG36" s="173" t="s">
        <v>200</v>
      </c>
      <c r="AH36" s="173" t="s">
        <v>201</v>
      </c>
      <c r="AI36" s="122" t="s">
        <v>1569</v>
      </c>
      <c r="AJ36" s="123" t="s">
        <v>1561</v>
      </c>
      <c r="AK36" s="172" t="s">
        <v>1771</v>
      </c>
      <c r="AM36" s="333">
        <v>2051</v>
      </c>
      <c r="AN36" s="334"/>
      <c r="AO36" s="330" t="s">
        <v>2109</v>
      </c>
      <c r="AP36" s="331">
        <v>97</v>
      </c>
      <c r="AQ36" s="331">
        <v>78</v>
      </c>
      <c r="AR36" s="331">
        <v>99</v>
      </c>
      <c r="AV36" s="286">
        <f>IF(BB36="","",SUM(AW$17:AW36))</f>
      </c>
      <c r="AW36" s="286">
        <f t="shared" si="7"/>
      </c>
      <c r="AX36" s="82">
        <f>IF(ISBLANK('選手登録'!M36),"",'選手登録'!M36)</f>
      </c>
      <c r="AY36" s="82">
        <f>IF(ISBLANK('選手登録'!N36),"",'選手登録'!N36)</f>
      </c>
      <c r="AZ36" s="82">
        <f>IF(ISBLANK('選手登録'!O36),"",'選手登録'!O36)</f>
      </c>
      <c r="BA36" s="82">
        <f>IF(ISBLANK('選手登録'!F36),"",'選手登録'!F36)</f>
      </c>
      <c r="BB36" s="82">
        <f>IF(ISBLANK('選手登録'!G36),"",'選手登録'!G36)</f>
      </c>
      <c r="BC36" s="82">
        <f>IF(ISBLANK('選手登録'!H36),"",'選手登録'!H36)</f>
      </c>
      <c r="BD36" s="82">
        <f>IF(ISBLANK('選手登録'!K36),"",WIDECHAR('選手登録'!K36))</f>
      </c>
      <c r="BE36" s="82">
        <f>IF(ISBLANK('選手登録'!L36),"",WIDECHAR('選手登録'!L36))</f>
      </c>
      <c r="BF36" s="82" t="str">
        <f>IF(ISBLANK('選手登録'!P36),"",'選手登録'!P36)</f>
        <v>男</v>
      </c>
      <c r="BG36" s="82">
        <f>IF(ISBLANK('選手登録'!I36),"",'選手登録'!I36)</f>
      </c>
      <c r="BH36" s="82"/>
      <c r="BI36" s="356"/>
      <c r="BJ36" s="356"/>
      <c r="BK36" s="82"/>
    </row>
    <row r="37" spans="1:63" ht="13.5">
      <c r="A37" s="99"/>
      <c r="B37" s="103">
        <f>IF(ISBLANK(G37),"",COUNTA(G$17:G37))</f>
      </c>
      <c r="C37" s="28"/>
      <c r="D37" s="38">
        <v>21</v>
      </c>
      <c r="E37" s="47">
        <v>21</v>
      </c>
      <c r="F37" s="40">
        <f t="shared" si="2"/>
      </c>
      <c r="G37" s="137"/>
      <c r="H37" s="138"/>
      <c r="I37" s="139"/>
      <c r="J37" s="48">
        <f t="shared" si="6"/>
      </c>
      <c r="K37" s="154"/>
      <c r="L37" s="155"/>
      <c r="M37" s="308"/>
      <c r="N37" s="309"/>
      <c r="O37" s="310"/>
      <c r="P37" s="38" t="s">
        <v>1717</v>
      </c>
      <c r="Q37" s="42"/>
      <c r="R37" s="1"/>
      <c r="S37" s="14">
        <f t="shared" si="0"/>
        <v>1030</v>
      </c>
      <c r="T37" s="10" t="str">
        <f t="shared" si="1"/>
        <v>己斐上中</v>
      </c>
      <c r="U37" s="55"/>
      <c r="V37" s="117">
        <f t="shared" si="3"/>
        <v>0</v>
      </c>
      <c r="W37" s="117" t="b">
        <f t="shared" si="4"/>
        <v>0</v>
      </c>
      <c r="X37" s="117" t="str">
        <f t="shared" si="5"/>
        <v> </v>
      </c>
      <c r="Z37" s="172">
        <v>1030</v>
      </c>
      <c r="AA37" s="172" t="s">
        <v>1330</v>
      </c>
      <c r="AB37" s="172" t="s">
        <v>202</v>
      </c>
      <c r="AC37" s="172" t="s">
        <v>173</v>
      </c>
      <c r="AD37" s="172" t="s">
        <v>16</v>
      </c>
      <c r="AE37" s="173" t="s">
        <v>179</v>
      </c>
      <c r="AF37" s="173" t="s">
        <v>203</v>
      </c>
      <c r="AG37" s="173" t="s">
        <v>204</v>
      </c>
      <c r="AH37" s="173" t="s">
        <v>205</v>
      </c>
      <c r="AI37" s="122" t="s">
        <v>1569</v>
      </c>
      <c r="AJ37" s="123" t="s">
        <v>1562</v>
      </c>
      <c r="AK37" s="172" t="s">
        <v>1772</v>
      </c>
      <c r="AM37" s="332">
        <v>2052</v>
      </c>
      <c r="AN37" s="334"/>
      <c r="AO37" s="330" t="s">
        <v>2109</v>
      </c>
      <c r="AP37" s="331">
        <v>98</v>
      </c>
      <c r="AQ37" s="331">
        <v>79</v>
      </c>
      <c r="AR37" s="330">
        <v>100</v>
      </c>
      <c r="AV37" s="286">
        <f>IF(BB37="","",SUM(AW$17:AW37))</f>
      </c>
      <c r="AW37" s="286">
        <f t="shared" si="7"/>
      </c>
      <c r="AX37" s="82">
        <f>IF(ISBLANK('選手登録'!M37),"",'選手登録'!M37)</f>
      </c>
      <c r="AY37" s="82">
        <f>IF(ISBLANK('選手登録'!N37),"",'選手登録'!N37)</f>
      </c>
      <c r="AZ37" s="82">
        <f>IF(ISBLANK('選手登録'!O37),"",'選手登録'!O37)</f>
      </c>
      <c r="BA37" s="82">
        <f>IF(ISBLANK('選手登録'!F37),"",'選手登録'!F37)</f>
      </c>
      <c r="BB37" s="82">
        <f>IF(ISBLANK('選手登録'!G37),"",'選手登録'!G37)</f>
      </c>
      <c r="BC37" s="82">
        <f>IF(ISBLANK('選手登録'!H37),"",'選手登録'!H37)</f>
      </c>
      <c r="BD37" s="82">
        <f>IF(ISBLANK('選手登録'!K37),"",WIDECHAR('選手登録'!K37))</f>
      </c>
      <c r="BE37" s="82">
        <f>IF(ISBLANK('選手登録'!L37),"",WIDECHAR('選手登録'!L37))</f>
      </c>
      <c r="BF37" s="82" t="str">
        <f>IF(ISBLANK('選手登録'!P37),"",'選手登録'!P37)</f>
        <v>男</v>
      </c>
      <c r="BG37" s="82">
        <f>IF(ISBLANK('選手登録'!I37),"",'選手登録'!I37)</f>
      </c>
      <c r="BH37" s="82"/>
      <c r="BI37" s="356"/>
      <c r="BJ37" s="356"/>
      <c r="BK37" s="82"/>
    </row>
    <row r="38" spans="1:63" ht="13.5">
      <c r="A38" s="99"/>
      <c r="B38" s="103">
        <f>IF(ISBLANK(G38),"",COUNTA(G$17:G38))</f>
      </c>
      <c r="C38" s="28"/>
      <c r="D38" s="38">
        <v>22</v>
      </c>
      <c r="E38" s="43">
        <v>22</v>
      </c>
      <c r="F38" s="40">
        <f t="shared" si="2"/>
      </c>
      <c r="G38" s="131"/>
      <c r="H38" s="132"/>
      <c r="I38" s="133"/>
      <c r="J38" s="41">
        <f t="shared" si="6"/>
      </c>
      <c r="K38" s="150"/>
      <c r="L38" s="151"/>
      <c r="M38" s="297"/>
      <c r="N38" s="298"/>
      <c r="O38" s="299"/>
      <c r="P38" s="38" t="s">
        <v>1717</v>
      </c>
      <c r="Q38" s="42"/>
      <c r="R38" s="1"/>
      <c r="S38" s="14">
        <f t="shared" si="0"/>
        <v>1060</v>
      </c>
      <c r="T38" s="10" t="str">
        <f t="shared" si="1"/>
        <v>井口台中</v>
      </c>
      <c r="U38" s="55"/>
      <c r="V38" s="117">
        <f t="shared" si="3"/>
        <v>0</v>
      </c>
      <c r="W38" s="117" t="b">
        <f t="shared" si="4"/>
        <v>0</v>
      </c>
      <c r="X38" s="117" t="str">
        <f t="shared" si="5"/>
        <v> </v>
      </c>
      <c r="Z38" s="172">
        <v>1060</v>
      </c>
      <c r="AA38" s="172" t="s">
        <v>1331</v>
      </c>
      <c r="AB38" s="172" t="s">
        <v>206</v>
      </c>
      <c r="AC38" s="172" t="s">
        <v>173</v>
      </c>
      <c r="AD38" s="172" t="s">
        <v>16</v>
      </c>
      <c r="AE38" s="173" t="s">
        <v>207</v>
      </c>
      <c r="AF38" s="173" t="s">
        <v>208</v>
      </c>
      <c r="AG38" s="173" t="s">
        <v>209</v>
      </c>
      <c r="AH38" s="173" t="s">
        <v>210</v>
      </c>
      <c r="AI38" s="122" t="s">
        <v>1569</v>
      </c>
      <c r="AJ38" s="123" t="s">
        <v>1563</v>
      </c>
      <c r="AK38" s="172" t="s">
        <v>1773</v>
      </c>
      <c r="AM38" s="333">
        <v>2053</v>
      </c>
      <c r="AN38" s="334"/>
      <c r="AO38" s="330" t="s">
        <v>2109</v>
      </c>
      <c r="AP38" s="331">
        <v>99</v>
      </c>
      <c r="AQ38" s="331">
        <v>80</v>
      </c>
      <c r="AR38" s="331">
        <v>101</v>
      </c>
      <c r="AV38" s="286">
        <f>IF(BB38="","",SUM(AW$17:AW38))</f>
      </c>
      <c r="AW38" s="286">
        <f t="shared" si="7"/>
      </c>
      <c r="AX38" s="82">
        <f>IF(ISBLANK('選手登録'!M38),"",'選手登録'!M38)</f>
      </c>
      <c r="AY38" s="82">
        <f>IF(ISBLANK('選手登録'!N38),"",'選手登録'!N38)</f>
      </c>
      <c r="AZ38" s="82">
        <f>IF(ISBLANK('選手登録'!O38),"",'選手登録'!O38)</f>
      </c>
      <c r="BA38" s="82">
        <f>IF(ISBLANK('選手登録'!F38),"",'選手登録'!F38)</f>
      </c>
      <c r="BB38" s="82">
        <f>IF(ISBLANK('選手登録'!G38),"",'選手登録'!G38)</f>
      </c>
      <c r="BC38" s="82">
        <f>IF(ISBLANK('選手登録'!H38),"",'選手登録'!H38)</f>
      </c>
      <c r="BD38" s="82">
        <f>IF(ISBLANK('選手登録'!K38),"",WIDECHAR('選手登録'!K38))</f>
      </c>
      <c r="BE38" s="82">
        <f>IF(ISBLANK('選手登録'!L38),"",WIDECHAR('選手登録'!L38))</f>
      </c>
      <c r="BF38" s="82" t="str">
        <f>IF(ISBLANK('選手登録'!P38),"",'選手登録'!P38)</f>
        <v>男</v>
      </c>
      <c r="BG38" s="82">
        <f>IF(ISBLANK('選手登録'!I38),"",'選手登録'!I38)</f>
      </c>
      <c r="BH38" s="82"/>
      <c r="BI38" s="356"/>
      <c r="BJ38" s="356"/>
      <c r="BK38" s="82"/>
    </row>
    <row r="39" spans="1:63" ht="13.5">
      <c r="A39" s="99"/>
      <c r="B39" s="103">
        <f>IF(ISBLANK(G39),"",COUNTA(G$17:G39))</f>
      </c>
      <c r="C39" s="28"/>
      <c r="D39" s="38">
        <v>23</v>
      </c>
      <c r="E39" s="43">
        <v>23</v>
      </c>
      <c r="F39" s="40">
        <f t="shared" si="2"/>
      </c>
      <c r="G39" s="131"/>
      <c r="H39" s="132"/>
      <c r="I39" s="133"/>
      <c r="J39" s="41">
        <f t="shared" si="6"/>
      </c>
      <c r="K39" s="150"/>
      <c r="L39" s="151"/>
      <c r="M39" s="297"/>
      <c r="N39" s="298"/>
      <c r="O39" s="299"/>
      <c r="P39" s="38" t="s">
        <v>1717</v>
      </c>
      <c r="Q39" s="42"/>
      <c r="R39" s="1"/>
      <c r="S39" s="14">
        <f t="shared" si="0"/>
        <v>1090</v>
      </c>
      <c r="T39" s="10" t="str">
        <f t="shared" si="1"/>
        <v>広島学院中</v>
      </c>
      <c r="U39" s="55"/>
      <c r="V39" s="117">
        <f t="shared" si="3"/>
        <v>0</v>
      </c>
      <c r="W39" s="117" t="b">
        <f t="shared" si="4"/>
        <v>0</v>
      </c>
      <c r="X39" s="117" t="str">
        <f t="shared" si="5"/>
        <v> </v>
      </c>
      <c r="Z39" s="172">
        <v>1090</v>
      </c>
      <c r="AA39" s="172" t="s">
        <v>1332</v>
      </c>
      <c r="AB39" s="172" t="s">
        <v>211</v>
      </c>
      <c r="AC39" s="172" t="s">
        <v>173</v>
      </c>
      <c r="AD39" s="172" t="s">
        <v>16</v>
      </c>
      <c r="AE39" s="173" t="s">
        <v>212</v>
      </c>
      <c r="AF39" s="173" t="s">
        <v>213</v>
      </c>
      <c r="AG39" s="173" t="s">
        <v>214</v>
      </c>
      <c r="AH39" s="173" t="s">
        <v>215</v>
      </c>
      <c r="AI39" s="122" t="s">
        <v>1569</v>
      </c>
      <c r="AJ39" s="123" t="s">
        <v>1566</v>
      </c>
      <c r="AK39" s="172" t="s">
        <v>2007</v>
      </c>
      <c r="AM39" s="332">
        <v>2054</v>
      </c>
      <c r="AN39" s="334"/>
      <c r="AO39" s="330" t="s">
        <v>2109</v>
      </c>
      <c r="AP39" s="331">
        <v>100</v>
      </c>
      <c r="AQ39" s="331">
        <v>81</v>
      </c>
      <c r="AR39" s="330">
        <v>102</v>
      </c>
      <c r="AV39" s="286">
        <f>IF(BB39="","",SUM(AW$17:AW39))</f>
      </c>
      <c r="AW39" s="286">
        <f t="shared" si="7"/>
      </c>
      <c r="AX39" s="82">
        <f>IF(ISBLANK('選手登録'!M39),"",'選手登録'!M39)</f>
      </c>
      <c r="AY39" s="82">
        <f>IF(ISBLANK('選手登録'!N39),"",'選手登録'!N39)</f>
      </c>
      <c r="AZ39" s="82">
        <f>IF(ISBLANK('選手登録'!O39),"",'選手登録'!O39)</f>
      </c>
      <c r="BA39" s="82">
        <f>IF(ISBLANK('選手登録'!F39),"",'選手登録'!F39)</f>
      </c>
      <c r="BB39" s="82">
        <f>IF(ISBLANK('選手登録'!G39),"",'選手登録'!G39)</f>
      </c>
      <c r="BC39" s="82">
        <f>IF(ISBLANK('選手登録'!H39),"",'選手登録'!H39)</f>
      </c>
      <c r="BD39" s="82">
        <f>IF(ISBLANK('選手登録'!K39),"",WIDECHAR('選手登録'!K39))</f>
      </c>
      <c r="BE39" s="82">
        <f>IF(ISBLANK('選手登録'!L39),"",WIDECHAR('選手登録'!L39))</f>
      </c>
      <c r="BF39" s="82" t="str">
        <f>IF(ISBLANK('選手登録'!P39),"",'選手登録'!P39)</f>
        <v>男</v>
      </c>
      <c r="BG39" s="82">
        <f>IF(ISBLANK('選手登録'!I39),"",'選手登録'!I39)</f>
      </c>
      <c r="BH39" s="82"/>
      <c r="BI39" s="356"/>
      <c r="BJ39" s="356"/>
      <c r="BK39" s="82"/>
    </row>
    <row r="40" spans="1:63" ht="13.5">
      <c r="A40" s="99"/>
      <c r="B40" s="103">
        <f>IF(ISBLANK(G40),"",COUNTA(G$17:G40))</f>
      </c>
      <c r="C40" s="28"/>
      <c r="D40" s="38">
        <v>24</v>
      </c>
      <c r="E40" s="43">
        <v>24</v>
      </c>
      <c r="F40" s="40">
        <f t="shared" si="2"/>
      </c>
      <c r="G40" s="131"/>
      <c r="H40" s="132"/>
      <c r="I40" s="133"/>
      <c r="J40" s="41">
        <f t="shared" si="6"/>
      </c>
      <c r="K40" s="150"/>
      <c r="L40" s="151"/>
      <c r="M40" s="297"/>
      <c r="N40" s="298"/>
      <c r="O40" s="299"/>
      <c r="P40" s="38" t="s">
        <v>1717</v>
      </c>
      <c r="Q40" s="42"/>
      <c r="R40" s="1"/>
      <c r="S40" s="14">
        <f t="shared" si="0"/>
        <v>1120</v>
      </c>
      <c r="T40" s="10" t="str">
        <f t="shared" si="1"/>
        <v>崇徳中</v>
      </c>
      <c r="U40" s="55"/>
      <c r="V40" s="117">
        <f t="shared" si="3"/>
        <v>0</v>
      </c>
      <c r="W40" s="117" t="b">
        <f t="shared" si="4"/>
        <v>0</v>
      </c>
      <c r="X40" s="117" t="str">
        <f t="shared" si="5"/>
        <v> </v>
      </c>
      <c r="Z40" s="172">
        <v>1120</v>
      </c>
      <c r="AA40" s="172" t="s">
        <v>1333</v>
      </c>
      <c r="AB40" s="172" t="s">
        <v>216</v>
      </c>
      <c r="AC40" s="172" t="s">
        <v>173</v>
      </c>
      <c r="AD40" s="172" t="s">
        <v>16</v>
      </c>
      <c r="AE40" s="173" t="s">
        <v>217</v>
      </c>
      <c r="AF40" s="173" t="s">
        <v>1584</v>
      </c>
      <c r="AG40" s="173" t="s">
        <v>218</v>
      </c>
      <c r="AH40" s="173" t="s">
        <v>219</v>
      </c>
      <c r="AI40" s="122" t="s">
        <v>1569</v>
      </c>
      <c r="AJ40" s="123" t="s">
        <v>1567</v>
      </c>
      <c r="AK40" s="172" t="s">
        <v>1774</v>
      </c>
      <c r="AM40" s="333">
        <v>2055</v>
      </c>
      <c r="AN40" s="334"/>
      <c r="AO40" s="330" t="s">
        <v>2109</v>
      </c>
      <c r="AP40" s="331">
        <v>101</v>
      </c>
      <c r="AQ40" s="331">
        <v>82</v>
      </c>
      <c r="AR40" s="331">
        <v>103</v>
      </c>
      <c r="AV40" s="286">
        <f>IF(BB40="","",SUM(AW$17:AW40))</f>
      </c>
      <c r="AW40" s="286">
        <f t="shared" si="7"/>
      </c>
      <c r="AX40" s="82">
        <f>IF(ISBLANK('選手登録'!M40),"",'選手登録'!M40)</f>
      </c>
      <c r="AY40" s="82">
        <f>IF(ISBLANK('選手登録'!N40),"",'選手登録'!N40)</f>
      </c>
      <c r="AZ40" s="82">
        <f>IF(ISBLANK('選手登録'!O40),"",'選手登録'!O40)</f>
      </c>
      <c r="BA40" s="82">
        <f>IF(ISBLANK('選手登録'!F40),"",'選手登録'!F40)</f>
      </c>
      <c r="BB40" s="82">
        <f>IF(ISBLANK('選手登録'!G40),"",'選手登録'!G40)</f>
      </c>
      <c r="BC40" s="82">
        <f>IF(ISBLANK('選手登録'!H40),"",'選手登録'!H40)</f>
      </c>
      <c r="BD40" s="82">
        <f>IF(ISBLANK('選手登録'!K40),"",WIDECHAR('選手登録'!K40))</f>
      </c>
      <c r="BE40" s="82">
        <f>IF(ISBLANK('選手登録'!L40),"",WIDECHAR('選手登録'!L40))</f>
      </c>
      <c r="BF40" s="82" t="str">
        <f>IF(ISBLANK('選手登録'!P40),"",'選手登録'!P40)</f>
        <v>男</v>
      </c>
      <c r="BG40" s="82">
        <f>IF(ISBLANK('選手登録'!I40),"",'選手登録'!I40)</f>
      </c>
      <c r="BH40" s="82"/>
      <c r="BI40" s="356"/>
      <c r="BJ40" s="356"/>
      <c r="BK40" s="82"/>
    </row>
    <row r="41" spans="1:63" ht="14.25" thickBot="1">
      <c r="A41" s="99"/>
      <c r="B41" s="103">
        <f>IF(ISBLANK(G41),"",COUNTA(G$17:G41))</f>
      </c>
      <c r="C41" s="28"/>
      <c r="D41" s="38">
        <v>25</v>
      </c>
      <c r="E41" s="50">
        <v>25</v>
      </c>
      <c r="F41" s="22">
        <f t="shared" si="2"/>
      </c>
      <c r="G41" s="140"/>
      <c r="H41" s="141"/>
      <c r="I41" s="142"/>
      <c r="J41" s="49">
        <f t="shared" si="6"/>
      </c>
      <c r="K41" s="156"/>
      <c r="L41" s="157"/>
      <c r="M41" s="300"/>
      <c r="N41" s="301"/>
      <c r="O41" s="302"/>
      <c r="P41" s="38" t="s">
        <v>1717</v>
      </c>
      <c r="Q41" s="42"/>
      <c r="R41" s="1"/>
      <c r="S41" s="14">
        <f t="shared" si="0"/>
        <v>1150</v>
      </c>
      <c r="T41" s="10" t="str">
        <f t="shared" si="1"/>
        <v>ひろしま協創中</v>
      </c>
      <c r="U41" s="55"/>
      <c r="V41" s="117">
        <f t="shared" si="3"/>
        <v>0</v>
      </c>
      <c r="W41" s="117" t="b">
        <f t="shared" si="4"/>
        <v>0</v>
      </c>
      <c r="X41" s="117" t="str">
        <f t="shared" si="5"/>
        <v> </v>
      </c>
      <c r="Z41" s="172">
        <v>1150</v>
      </c>
      <c r="AA41" s="172" t="s">
        <v>1729</v>
      </c>
      <c r="AB41" s="172" t="s">
        <v>1730</v>
      </c>
      <c r="AC41" s="172" t="s">
        <v>173</v>
      </c>
      <c r="AD41" s="172" t="s">
        <v>16</v>
      </c>
      <c r="AE41" s="173" t="s">
        <v>220</v>
      </c>
      <c r="AF41" s="173" t="s">
        <v>1731</v>
      </c>
      <c r="AG41" s="173" t="s">
        <v>221</v>
      </c>
      <c r="AH41" s="173" t="s">
        <v>222</v>
      </c>
      <c r="AI41" s="122" t="s">
        <v>1569</v>
      </c>
      <c r="AJ41" s="123" t="s">
        <v>1568</v>
      </c>
      <c r="AK41" s="172" t="s">
        <v>1775</v>
      </c>
      <c r="AM41" s="332">
        <v>2056</v>
      </c>
      <c r="AN41" s="334"/>
      <c r="AO41" s="330" t="s">
        <v>2109</v>
      </c>
      <c r="AP41" s="331">
        <v>102</v>
      </c>
      <c r="AQ41" s="331">
        <v>83</v>
      </c>
      <c r="AR41" s="330">
        <v>104</v>
      </c>
      <c r="AV41" s="286">
        <f>IF(BB41="","",SUM(AW$17:AW41))</f>
      </c>
      <c r="AW41" s="286">
        <f t="shared" si="7"/>
      </c>
      <c r="AX41" s="82">
        <f>IF(ISBLANK('選手登録'!M41),"",'選手登録'!M41)</f>
      </c>
      <c r="AY41" s="82">
        <f>IF(ISBLANK('選手登録'!N41),"",'選手登録'!N41)</f>
      </c>
      <c r="AZ41" s="82">
        <f>IF(ISBLANK('選手登録'!O41),"",'選手登録'!O41)</f>
      </c>
      <c r="BA41" s="82">
        <f>IF(ISBLANK('選手登録'!F41),"",'選手登録'!F41)</f>
      </c>
      <c r="BB41" s="82">
        <f>IF(ISBLANK('選手登録'!G41),"",'選手登録'!G41)</f>
      </c>
      <c r="BC41" s="82">
        <f>IF(ISBLANK('選手登録'!H41),"",'選手登録'!H41)</f>
      </c>
      <c r="BD41" s="82">
        <f>IF(ISBLANK('選手登録'!K41),"",WIDECHAR('選手登録'!K41))</f>
      </c>
      <c r="BE41" s="82">
        <f>IF(ISBLANK('選手登録'!L41),"",WIDECHAR('選手登録'!L41))</f>
      </c>
      <c r="BF41" s="82" t="str">
        <f>IF(ISBLANK('選手登録'!P41),"",'選手登録'!P41)</f>
        <v>男</v>
      </c>
      <c r="BG41" s="82">
        <f>IF(ISBLANK('選手登録'!I41),"",'選手登録'!I41)</f>
      </c>
      <c r="BH41" s="82"/>
      <c r="BI41" s="356"/>
      <c r="BJ41" s="356"/>
      <c r="BK41" s="82"/>
    </row>
    <row r="42" spans="1:63" ht="13.5">
      <c r="A42" s="99"/>
      <c r="B42" s="103">
        <f>IF(ISBLANK(G42),"",COUNTA(G$17:G42))</f>
      </c>
      <c r="C42" s="28"/>
      <c r="D42" s="38">
        <v>26</v>
      </c>
      <c r="E42" s="39">
        <v>26</v>
      </c>
      <c r="F42" s="52">
        <f t="shared" si="2"/>
      </c>
      <c r="G42" s="131"/>
      <c r="H42" s="132"/>
      <c r="I42" s="133"/>
      <c r="J42" s="41">
        <f t="shared" si="6"/>
      </c>
      <c r="K42" s="150"/>
      <c r="L42" s="151"/>
      <c r="M42" s="308"/>
      <c r="N42" s="309"/>
      <c r="O42" s="310"/>
      <c r="P42" s="38" t="s">
        <v>1717</v>
      </c>
      <c r="Q42" s="42"/>
      <c r="R42" s="1"/>
      <c r="S42" s="14">
        <f t="shared" si="0"/>
        <v>1180</v>
      </c>
      <c r="T42" s="10" t="str">
        <f t="shared" si="1"/>
        <v>ＮＤ清心中</v>
      </c>
      <c r="U42" s="55"/>
      <c r="V42" s="117">
        <f t="shared" si="3"/>
        <v>0</v>
      </c>
      <c r="W42" s="117" t="b">
        <f t="shared" si="4"/>
        <v>0</v>
      </c>
      <c r="X42" s="117" t="str">
        <f t="shared" si="5"/>
        <v> </v>
      </c>
      <c r="Z42" s="172">
        <v>1180</v>
      </c>
      <c r="AA42" s="172" t="s">
        <v>1334</v>
      </c>
      <c r="AB42" s="172" t="s">
        <v>223</v>
      </c>
      <c r="AC42" s="172" t="s">
        <v>173</v>
      </c>
      <c r="AD42" s="172" t="s">
        <v>16</v>
      </c>
      <c r="AE42" s="173" t="s">
        <v>224</v>
      </c>
      <c r="AF42" s="173" t="s">
        <v>225</v>
      </c>
      <c r="AG42" s="173" t="s">
        <v>226</v>
      </c>
      <c r="AH42" s="173" t="s">
        <v>227</v>
      </c>
      <c r="AI42" s="122" t="s">
        <v>1569</v>
      </c>
      <c r="AJ42" s="123" t="s">
        <v>1570</v>
      </c>
      <c r="AK42" s="172" t="s">
        <v>1776</v>
      </c>
      <c r="AM42" s="332">
        <v>2057</v>
      </c>
      <c r="AN42" s="334"/>
      <c r="AO42" s="330" t="s">
        <v>2109</v>
      </c>
      <c r="AP42" s="331">
        <v>103</v>
      </c>
      <c r="AQ42" s="331">
        <v>84</v>
      </c>
      <c r="AR42" s="331">
        <v>105</v>
      </c>
      <c r="AV42" s="286">
        <f>IF(BB42="","",SUM(AW$17:AW42))</f>
      </c>
      <c r="AW42" s="286">
        <f t="shared" si="7"/>
      </c>
      <c r="AX42" s="82">
        <f>IF(ISBLANK('選手登録'!M42),"",'選手登録'!M42)</f>
      </c>
      <c r="AY42" s="82">
        <f>IF(ISBLANK('選手登録'!N42),"",'選手登録'!N42)</f>
      </c>
      <c r="AZ42" s="82">
        <f>IF(ISBLANK('選手登録'!O42),"",'選手登録'!O42)</f>
      </c>
      <c r="BA42" s="82">
        <f>IF(ISBLANK('選手登録'!F42),"",'選手登録'!F42)</f>
      </c>
      <c r="BB42" s="82">
        <f>IF(ISBLANK('選手登録'!G42),"",'選手登録'!G42)</f>
      </c>
      <c r="BC42" s="82">
        <f>IF(ISBLANK('選手登録'!H42),"",'選手登録'!H42)</f>
      </c>
      <c r="BD42" s="82">
        <f>IF(ISBLANK('選手登録'!K42),"",WIDECHAR('選手登録'!K42))</f>
      </c>
      <c r="BE42" s="82">
        <f>IF(ISBLANK('選手登録'!L42),"",WIDECHAR('選手登録'!L42))</f>
      </c>
      <c r="BF42" s="82" t="str">
        <f>IF(ISBLANK('選手登録'!P42),"",'選手登録'!P42)</f>
        <v>男</v>
      </c>
      <c r="BG42" s="82">
        <f>IF(ISBLANK('選手登録'!I42),"",'選手登録'!I42)</f>
      </c>
      <c r="BH42" s="82"/>
      <c r="BI42" s="356"/>
      <c r="BJ42" s="356"/>
      <c r="BK42" s="82"/>
    </row>
    <row r="43" spans="1:63" ht="13.5">
      <c r="A43" s="99"/>
      <c r="B43" s="103">
        <f>IF(ISBLANK(G43),"",COUNTA(G$17:G43))</f>
      </c>
      <c r="C43" s="28"/>
      <c r="D43" s="38">
        <v>27</v>
      </c>
      <c r="E43" s="43">
        <v>27</v>
      </c>
      <c r="F43" s="53">
        <f t="shared" si="2"/>
      </c>
      <c r="G43" s="131"/>
      <c r="H43" s="132"/>
      <c r="I43" s="133"/>
      <c r="J43" s="41">
        <f t="shared" si="6"/>
      </c>
      <c r="K43" s="150"/>
      <c r="L43" s="151"/>
      <c r="M43" s="297"/>
      <c r="N43" s="298"/>
      <c r="O43" s="299"/>
      <c r="P43" s="38" t="s">
        <v>1717</v>
      </c>
      <c r="Q43" s="42"/>
      <c r="R43" s="1"/>
      <c r="S43" s="14">
        <f t="shared" si="0"/>
        <v>1210</v>
      </c>
      <c r="T43" s="10" t="str">
        <f t="shared" si="1"/>
        <v>広島城南中</v>
      </c>
      <c r="U43" s="55"/>
      <c r="V43" s="117">
        <f t="shared" si="3"/>
        <v>0</v>
      </c>
      <c r="W43" s="117" t="b">
        <f t="shared" si="4"/>
        <v>0</v>
      </c>
      <c r="X43" s="117" t="str">
        <f t="shared" si="5"/>
        <v> </v>
      </c>
      <c r="Z43" s="172">
        <v>1210</v>
      </c>
      <c r="AA43" s="172" t="s">
        <v>1335</v>
      </c>
      <c r="AB43" s="172" t="s">
        <v>228</v>
      </c>
      <c r="AC43" s="172" t="s">
        <v>17</v>
      </c>
      <c r="AD43" s="172" t="s">
        <v>16</v>
      </c>
      <c r="AE43" s="173" t="s">
        <v>229</v>
      </c>
      <c r="AF43" s="173" t="s">
        <v>230</v>
      </c>
      <c r="AG43" s="173" t="s">
        <v>231</v>
      </c>
      <c r="AH43" s="173" t="s">
        <v>232</v>
      </c>
      <c r="AI43" s="122" t="s">
        <v>1573</v>
      </c>
      <c r="AJ43" s="123" t="s">
        <v>1556</v>
      </c>
      <c r="AK43" s="172" t="s">
        <v>1777</v>
      </c>
      <c r="AM43" s="333">
        <v>2058</v>
      </c>
      <c r="AN43" s="334"/>
      <c r="AO43" s="330" t="s">
        <v>2109</v>
      </c>
      <c r="AP43" s="331">
        <v>104</v>
      </c>
      <c r="AQ43" s="331">
        <v>85</v>
      </c>
      <c r="AR43" s="330">
        <v>106</v>
      </c>
      <c r="AV43" s="286">
        <f>IF(BB43="","",SUM(AW$17:AW43))</f>
      </c>
      <c r="AW43" s="286">
        <f t="shared" si="7"/>
      </c>
      <c r="AX43" s="82">
        <f>IF(ISBLANK('選手登録'!M43),"",'選手登録'!M43)</f>
      </c>
      <c r="AY43" s="82">
        <f>IF(ISBLANK('選手登録'!N43),"",'選手登録'!N43)</f>
      </c>
      <c r="AZ43" s="82">
        <f>IF(ISBLANK('選手登録'!O43),"",'選手登録'!O43)</f>
      </c>
      <c r="BA43" s="82">
        <f>IF(ISBLANK('選手登録'!F43),"",'選手登録'!F43)</f>
      </c>
      <c r="BB43" s="82">
        <f>IF(ISBLANK('選手登録'!G43),"",'選手登録'!G43)</f>
      </c>
      <c r="BC43" s="82">
        <f>IF(ISBLANK('選手登録'!H43),"",'選手登録'!H43)</f>
      </c>
      <c r="BD43" s="82">
        <f>IF(ISBLANK('選手登録'!K43),"",WIDECHAR('選手登録'!K43))</f>
      </c>
      <c r="BE43" s="82">
        <f>IF(ISBLANK('選手登録'!L43),"",WIDECHAR('選手登録'!L43))</f>
      </c>
      <c r="BF43" s="82" t="str">
        <f>IF(ISBLANK('選手登録'!P43),"",'選手登録'!P43)</f>
        <v>男</v>
      </c>
      <c r="BG43" s="82">
        <f>IF(ISBLANK('選手登録'!I43),"",'選手登録'!I43)</f>
      </c>
      <c r="BH43" s="82"/>
      <c r="BI43" s="356"/>
      <c r="BJ43" s="356"/>
      <c r="BK43" s="82"/>
    </row>
    <row r="44" spans="1:63" ht="13.5">
      <c r="A44" s="99"/>
      <c r="B44" s="103">
        <f>IF(ISBLANK(G44),"",COUNTA(G$17:G44))</f>
      </c>
      <c r="C44" s="28"/>
      <c r="D44" s="38">
        <v>28</v>
      </c>
      <c r="E44" s="43">
        <v>28</v>
      </c>
      <c r="F44" s="53">
        <f t="shared" si="2"/>
      </c>
      <c r="G44" s="131"/>
      <c r="H44" s="132"/>
      <c r="I44" s="133"/>
      <c r="J44" s="41">
        <f t="shared" si="6"/>
      </c>
      <c r="K44" s="150"/>
      <c r="L44" s="151"/>
      <c r="M44" s="297"/>
      <c r="N44" s="298"/>
      <c r="O44" s="299"/>
      <c r="P44" s="38" t="s">
        <v>1717</v>
      </c>
      <c r="Q44" s="42"/>
      <c r="R44" s="1"/>
      <c r="S44" s="14">
        <f t="shared" si="0"/>
        <v>1240</v>
      </c>
      <c r="T44" s="10" t="str">
        <f t="shared" si="1"/>
        <v>安佐中</v>
      </c>
      <c r="U44" s="55"/>
      <c r="V44" s="117">
        <f t="shared" si="3"/>
        <v>0</v>
      </c>
      <c r="W44" s="117" t="b">
        <f t="shared" si="4"/>
        <v>0</v>
      </c>
      <c r="X44" s="117" t="str">
        <f t="shared" si="5"/>
        <v> </v>
      </c>
      <c r="Z44" s="172">
        <v>1240</v>
      </c>
      <c r="AA44" s="172" t="s">
        <v>1336</v>
      </c>
      <c r="AB44" s="172" t="s">
        <v>233</v>
      </c>
      <c r="AC44" s="172" t="s">
        <v>17</v>
      </c>
      <c r="AD44" s="172" t="s">
        <v>16</v>
      </c>
      <c r="AE44" s="173" t="s">
        <v>234</v>
      </c>
      <c r="AF44" s="173" t="s">
        <v>235</v>
      </c>
      <c r="AG44" s="173" t="s">
        <v>236</v>
      </c>
      <c r="AH44" s="173" t="s">
        <v>237</v>
      </c>
      <c r="AI44" s="122" t="s">
        <v>1573</v>
      </c>
      <c r="AJ44" s="123" t="s">
        <v>1557</v>
      </c>
      <c r="AK44" s="172" t="s">
        <v>1778</v>
      </c>
      <c r="AM44" s="332">
        <v>2059</v>
      </c>
      <c r="AN44" s="334"/>
      <c r="AO44" s="330" t="s">
        <v>2109</v>
      </c>
      <c r="AP44" s="331">
        <v>105</v>
      </c>
      <c r="AQ44" s="331">
        <v>86</v>
      </c>
      <c r="AR44" s="331">
        <v>107</v>
      </c>
      <c r="AV44" s="286">
        <f>IF(BB44="","",SUM(AW$17:AW44))</f>
      </c>
      <c r="AW44" s="286">
        <f t="shared" si="7"/>
      </c>
      <c r="AX44" s="82">
        <f>IF(ISBLANK('選手登録'!M44),"",'選手登録'!M44)</f>
      </c>
      <c r="AY44" s="82">
        <f>IF(ISBLANK('選手登録'!N44),"",'選手登録'!N44)</f>
      </c>
      <c r="AZ44" s="82">
        <f>IF(ISBLANK('選手登録'!O44),"",'選手登録'!O44)</f>
      </c>
      <c r="BA44" s="82">
        <f>IF(ISBLANK('選手登録'!F44),"",'選手登録'!F44)</f>
      </c>
      <c r="BB44" s="82">
        <f>IF(ISBLANK('選手登録'!G44),"",'選手登録'!G44)</f>
      </c>
      <c r="BC44" s="82">
        <f>IF(ISBLANK('選手登録'!H44),"",'選手登録'!H44)</f>
      </c>
      <c r="BD44" s="82">
        <f>IF(ISBLANK('選手登録'!K44),"",WIDECHAR('選手登録'!K44))</f>
      </c>
      <c r="BE44" s="82">
        <f>IF(ISBLANK('選手登録'!L44),"",WIDECHAR('選手登録'!L44))</f>
      </c>
      <c r="BF44" s="82" t="str">
        <f>IF(ISBLANK('選手登録'!P44),"",'選手登録'!P44)</f>
        <v>男</v>
      </c>
      <c r="BG44" s="82">
        <f>IF(ISBLANK('選手登録'!I44),"",'選手登録'!I44)</f>
      </c>
      <c r="BH44" s="82"/>
      <c r="BI44" s="356"/>
      <c r="BJ44" s="356"/>
      <c r="BK44" s="82"/>
    </row>
    <row r="45" spans="1:63" ht="13.5">
      <c r="A45" s="99"/>
      <c r="B45" s="103">
        <f>IF(ISBLANK(G45),"",COUNTA(G$17:G45))</f>
      </c>
      <c r="C45" s="28"/>
      <c r="D45" s="38">
        <v>29</v>
      </c>
      <c r="E45" s="43">
        <v>29</v>
      </c>
      <c r="F45" s="53">
        <f t="shared" si="2"/>
      </c>
      <c r="G45" s="131"/>
      <c r="H45" s="132"/>
      <c r="I45" s="133"/>
      <c r="J45" s="41">
        <f t="shared" si="6"/>
      </c>
      <c r="K45" s="150"/>
      <c r="L45" s="151"/>
      <c r="M45" s="297"/>
      <c r="N45" s="298"/>
      <c r="O45" s="299"/>
      <c r="P45" s="38" t="s">
        <v>1717</v>
      </c>
      <c r="Q45" s="42"/>
      <c r="R45" s="1"/>
      <c r="S45" s="14">
        <f t="shared" si="0"/>
        <v>1270</v>
      </c>
      <c r="T45" s="10" t="str">
        <f t="shared" si="1"/>
        <v>安西中</v>
      </c>
      <c r="U45" s="55"/>
      <c r="V45" s="117">
        <f t="shared" si="3"/>
        <v>0</v>
      </c>
      <c r="W45" s="117" t="b">
        <f t="shared" si="4"/>
        <v>0</v>
      </c>
      <c r="X45" s="117" t="str">
        <f t="shared" si="5"/>
        <v> </v>
      </c>
      <c r="Z45" s="172">
        <v>1270</v>
      </c>
      <c r="AA45" s="172" t="s">
        <v>1337</v>
      </c>
      <c r="AB45" s="172" t="s">
        <v>238</v>
      </c>
      <c r="AC45" s="172" t="s">
        <v>17</v>
      </c>
      <c r="AD45" s="172" t="s">
        <v>16</v>
      </c>
      <c r="AE45" s="173" t="s">
        <v>239</v>
      </c>
      <c r="AF45" s="173" t="s">
        <v>240</v>
      </c>
      <c r="AG45" s="173" t="s">
        <v>241</v>
      </c>
      <c r="AH45" s="173" t="s">
        <v>242</v>
      </c>
      <c r="AI45" s="122" t="s">
        <v>1573</v>
      </c>
      <c r="AJ45" s="123" t="s">
        <v>1558</v>
      </c>
      <c r="AK45" s="172" t="s">
        <v>1779</v>
      </c>
      <c r="AM45" s="332">
        <v>2060</v>
      </c>
      <c r="AN45" s="334"/>
      <c r="AO45" s="330" t="s">
        <v>2109</v>
      </c>
      <c r="AP45" s="331">
        <v>106</v>
      </c>
      <c r="AQ45" s="331">
        <v>87</v>
      </c>
      <c r="AR45" s="330">
        <v>108</v>
      </c>
      <c r="AV45" s="286">
        <f>IF(BB45="","",SUM(AW$17:AW45))</f>
      </c>
      <c r="AW45" s="286">
        <f t="shared" si="7"/>
      </c>
      <c r="AX45" s="82">
        <f>IF(ISBLANK('選手登録'!M45),"",'選手登録'!M45)</f>
      </c>
      <c r="AY45" s="82">
        <f>IF(ISBLANK('選手登録'!N45),"",'選手登録'!N45)</f>
      </c>
      <c r="AZ45" s="82">
        <f>IF(ISBLANK('選手登録'!O45),"",'選手登録'!O45)</f>
      </c>
      <c r="BA45" s="82">
        <f>IF(ISBLANK('選手登録'!F45),"",'選手登録'!F45)</f>
      </c>
      <c r="BB45" s="82">
        <f>IF(ISBLANK('選手登録'!G45),"",'選手登録'!G45)</f>
      </c>
      <c r="BC45" s="82">
        <f>IF(ISBLANK('選手登録'!H45),"",'選手登録'!H45)</f>
      </c>
      <c r="BD45" s="82">
        <f>IF(ISBLANK('選手登録'!K45),"",WIDECHAR('選手登録'!K45))</f>
      </c>
      <c r="BE45" s="82">
        <f>IF(ISBLANK('選手登録'!L45),"",WIDECHAR('選手登録'!L45))</f>
      </c>
      <c r="BF45" s="82" t="str">
        <f>IF(ISBLANK('選手登録'!P45),"",'選手登録'!P45)</f>
        <v>男</v>
      </c>
      <c r="BG45" s="82">
        <f>IF(ISBLANK('選手登録'!I45),"",'選手登録'!I45)</f>
      </c>
      <c r="BH45" s="82"/>
      <c r="BI45" s="356"/>
      <c r="BJ45" s="356"/>
      <c r="BK45" s="82"/>
    </row>
    <row r="46" spans="1:63" ht="14.25" thickBot="1">
      <c r="A46" s="99"/>
      <c r="B46" s="103">
        <f>IF(ISBLANK(G46),"",COUNTA(G$17:G46))</f>
      </c>
      <c r="C46" s="28"/>
      <c r="D46" s="38">
        <v>10030</v>
      </c>
      <c r="E46" s="44">
        <v>30</v>
      </c>
      <c r="F46" s="54">
        <f t="shared" si="2"/>
      </c>
      <c r="G46" s="143"/>
      <c r="H46" s="144"/>
      <c r="I46" s="136"/>
      <c r="J46" s="51">
        <f t="shared" si="6"/>
      </c>
      <c r="K46" s="160"/>
      <c r="L46" s="161"/>
      <c r="M46" s="305"/>
      <c r="N46" s="301"/>
      <c r="O46" s="302"/>
      <c r="P46" s="38" t="s">
        <v>1717</v>
      </c>
      <c r="Q46" s="42"/>
      <c r="R46" s="1"/>
      <c r="S46" s="14">
        <f t="shared" si="0"/>
        <v>1300</v>
      </c>
      <c r="T46" s="10" t="str">
        <f t="shared" si="1"/>
        <v>祇園中</v>
      </c>
      <c r="U46" s="55"/>
      <c r="V46" s="117">
        <f t="shared" si="3"/>
        <v>0</v>
      </c>
      <c r="W46" s="117" t="b">
        <f t="shared" si="4"/>
        <v>0</v>
      </c>
      <c r="X46" s="117" t="str">
        <f t="shared" si="5"/>
        <v> </v>
      </c>
      <c r="Z46" s="172">
        <v>1300</v>
      </c>
      <c r="AA46" s="172" t="s">
        <v>1338</v>
      </c>
      <c r="AB46" s="172" t="s">
        <v>243</v>
      </c>
      <c r="AC46" s="172" t="s">
        <v>17</v>
      </c>
      <c r="AD46" s="172" t="s">
        <v>16</v>
      </c>
      <c r="AE46" s="173" t="s">
        <v>244</v>
      </c>
      <c r="AF46" s="173" t="s">
        <v>245</v>
      </c>
      <c r="AG46" s="173" t="s">
        <v>246</v>
      </c>
      <c r="AH46" s="173" t="s">
        <v>247</v>
      </c>
      <c r="AI46" s="122" t="s">
        <v>1573</v>
      </c>
      <c r="AJ46" s="123" t="s">
        <v>1559</v>
      </c>
      <c r="AK46" s="172" t="s">
        <v>1780</v>
      </c>
      <c r="AM46" s="335"/>
      <c r="AN46" s="334"/>
      <c r="AO46" s="334"/>
      <c r="AV46" s="286">
        <f>IF(BB46="","",SUM(AW$17:AW46))</f>
      </c>
      <c r="AW46" s="286">
        <f t="shared" si="7"/>
      </c>
      <c r="AX46" s="82">
        <f>IF(ISBLANK('選手登録'!M46),"",'選手登録'!M46)</f>
      </c>
      <c r="AY46" s="82">
        <f>IF(ISBLANK('選手登録'!N46),"",'選手登録'!N46)</f>
      </c>
      <c r="AZ46" s="82">
        <f>IF(ISBLANK('選手登録'!O46),"",'選手登録'!O46)</f>
      </c>
      <c r="BA46" s="82">
        <f>IF(ISBLANK('選手登録'!F46),"",'選手登録'!F46)</f>
      </c>
      <c r="BB46" s="82">
        <f>IF(ISBLANK('選手登録'!G46),"",'選手登録'!G46)</f>
      </c>
      <c r="BC46" s="82">
        <f>IF(ISBLANK('選手登録'!H46),"",'選手登録'!H46)</f>
      </c>
      <c r="BD46" s="82">
        <f>IF(ISBLANK('選手登録'!K46),"",WIDECHAR('選手登録'!K46))</f>
      </c>
      <c r="BE46" s="82">
        <f>IF(ISBLANK('選手登録'!L46),"",WIDECHAR('選手登録'!L46))</f>
      </c>
      <c r="BF46" s="82" t="str">
        <f>IF(ISBLANK('選手登録'!P46),"",'選手登録'!P46)</f>
        <v>男</v>
      </c>
      <c r="BG46" s="82">
        <f>IF(ISBLANK('選手登録'!I46),"",'選手登録'!I46)</f>
      </c>
      <c r="BH46" s="82"/>
      <c r="BI46" s="356"/>
      <c r="BJ46" s="356"/>
      <c r="BK46" s="82"/>
    </row>
    <row r="47" spans="1:63" ht="13.5">
      <c r="A47" s="99"/>
      <c r="B47" s="103">
        <f>IF(ISBLANK(G47),"",COUNTA(G$17:G47))</f>
      </c>
      <c r="C47" s="28"/>
      <c r="D47" s="38">
        <v>10031</v>
      </c>
      <c r="E47" s="47">
        <v>31</v>
      </c>
      <c r="F47" s="40">
        <f t="shared" si="2"/>
      </c>
      <c r="G47" s="131"/>
      <c r="H47" s="132"/>
      <c r="I47" s="139"/>
      <c r="J47" s="41">
        <f>F$8</f>
      </c>
      <c r="K47" s="150"/>
      <c r="L47" s="151"/>
      <c r="M47" s="308"/>
      <c r="N47" s="309"/>
      <c r="O47" s="310"/>
      <c r="P47" s="38" t="s">
        <v>1717</v>
      </c>
      <c r="Q47" s="42"/>
      <c r="R47" s="1"/>
      <c r="S47" s="14">
        <f t="shared" si="0"/>
        <v>1330</v>
      </c>
      <c r="T47" s="10" t="str">
        <f t="shared" si="1"/>
        <v>祇園東中</v>
      </c>
      <c r="U47" s="55"/>
      <c r="V47" s="117">
        <f t="shared" si="3"/>
        <v>0</v>
      </c>
      <c r="W47" s="117" t="b">
        <f t="shared" si="4"/>
        <v>0</v>
      </c>
      <c r="X47" s="117" t="str">
        <f t="shared" si="5"/>
        <v> </v>
      </c>
      <c r="Z47" s="172">
        <v>1330</v>
      </c>
      <c r="AA47" s="172" t="s">
        <v>1339</v>
      </c>
      <c r="AB47" s="172" t="s">
        <v>248</v>
      </c>
      <c r="AC47" s="172" t="s">
        <v>17</v>
      </c>
      <c r="AD47" s="172" t="s">
        <v>16</v>
      </c>
      <c r="AE47" s="173" t="s">
        <v>18</v>
      </c>
      <c r="AF47" s="173" t="s">
        <v>249</v>
      </c>
      <c r="AG47" s="173" t="s">
        <v>19</v>
      </c>
      <c r="AH47" s="173" t="s">
        <v>250</v>
      </c>
      <c r="AI47" s="122" t="s">
        <v>1573</v>
      </c>
      <c r="AJ47" s="123" t="s">
        <v>1560</v>
      </c>
      <c r="AK47" s="172" t="s">
        <v>1781</v>
      </c>
      <c r="AM47" s="335"/>
      <c r="AN47" s="334"/>
      <c r="AO47" s="334"/>
      <c r="AV47" s="286">
        <f>IF(BB47="","",SUM(AW$17:AW47))</f>
      </c>
      <c r="AW47" s="286">
        <f t="shared" si="7"/>
      </c>
      <c r="AX47" s="82">
        <f>IF(ISBLANK('選手登録'!M47),"",'選手登録'!M47)</f>
      </c>
      <c r="AY47" s="82">
        <f>IF(ISBLANK('選手登録'!N47),"",'選手登録'!N47)</f>
      </c>
      <c r="AZ47" s="82">
        <f>IF(ISBLANK('選手登録'!O47),"",'選手登録'!O47)</f>
      </c>
      <c r="BA47" s="82">
        <f>IF(ISBLANK('選手登録'!F47),"",'選手登録'!F47)</f>
      </c>
      <c r="BB47" s="82">
        <f>IF(ISBLANK('選手登録'!G47),"",'選手登録'!G47)</f>
      </c>
      <c r="BC47" s="82">
        <f>IF(ISBLANK('選手登録'!H47),"",'選手登録'!H47)</f>
      </c>
      <c r="BD47" s="82">
        <f>IF(ISBLANK('選手登録'!K47),"",WIDECHAR('選手登録'!K47))</f>
      </c>
      <c r="BE47" s="82">
        <f>IF(ISBLANK('選手登録'!L47),"",WIDECHAR('選手登録'!L47))</f>
      </c>
      <c r="BF47" s="82" t="str">
        <f>IF(ISBLANK('選手登録'!P47),"",'選手登録'!P47)</f>
        <v>男</v>
      </c>
      <c r="BG47" s="82">
        <f>IF(ISBLANK('選手登録'!I47),"",'選手登録'!I47)</f>
      </c>
      <c r="BH47" s="82"/>
      <c r="BI47" s="356"/>
      <c r="BJ47" s="356"/>
      <c r="BK47" s="82"/>
    </row>
    <row r="48" spans="1:63" ht="13.5">
      <c r="A48" s="99"/>
      <c r="B48" s="103">
        <f>IF(ISBLANK(G48),"",COUNTA(G$17:G48))</f>
      </c>
      <c r="C48" s="28"/>
      <c r="D48" s="38">
        <v>10032</v>
      </c>
      <c r="E48" s="43">
        <v>32</v>
      </c>
      <c r="F48" s="40">
        <f t="shared" si="2"/>
      </c>
      <c r="G48" s="131"/>
      <c r="H48" s="132"/>
      <c r="I48" s="133"/>
      <c r="J48" s="41">
        <f aca="true" t="shared" si="8" ref="J48:J96">F$8</f>
      </c>
      <c r="K48" s="150"/>
      <c r="L48" s="151"/>
      <c r="M48" s="297"/>
      <c r="N48" s="298"/>
      <c r="O48" s="299"/>
      <c r="P48" s="38" t="s">
        <v>1717</v>
      </c>
      <c r="Q48" s="42"/>
      <c r="R48" s="1"/>
      <c r="S48" s="14">
        <f t="shared" si="0"/>
        <v>1360</v>
      </c>
      <c r="T48" s="10" t="str">
        <f t="shared" si="1"/>
        <v>戸山中</v>
      </c>
      <c r="U48" s="55"/>
      <c r="V48" s="117">
        <f t="shared" si="3"/>
        <v>0</v>
      </c>
      <c r="W48" s="117" t="b">
        <f t="shared" si="4"/>
        <v>0</v>
      </c>
      <c r="X48" s="117" t="str">
        <f t="shared" si="5"/>
        <v> </v>
      </c>
      <c r="Z48" s="172">
        <v>1360</v>
      </c>
      <c r="AA48" s="172" t="s">
        <v>1340</v>
      </c>
      <c r="AB48" s="172" t="s">
        <v>251</v>
      </c>
      <c r="AC48" s="172" t="s">
        <v>17</v>
      </c>
      <c r="AD48" s="172" t="s">
        <v>16</v>
      </c>
      <c r="AE48" s="173" t="s">
        <v>252</v>
      </c>
      <c r="AF48" s="173" t="s">
        <v>253</v>
      </c>
      <c r="AG48" s="173" t="s">
        <v>254</v>
      </c>
      <c r="AH48" s="173" t="s">
        <v>255</v>
      </c>
      <c r="AI48" s="122" t="s">
        <v>1573</v>
      </c>
      <c r="AJ48" s="123" t="s">
        <v>1561</v>
      </c>
      <c r="AK48" s="172" t="s">
        <v>1782</v>
      </c>
      <c r="AM48" s="335"/>
      <c r="AN48" s="334"/>
      <c r="AO48" s="334"/>
      <c r="AV48" s="286">
        <f>IF(BB48="","",SUM(AW$17:AW48))</f>
      </c>
      <c r="AW48" s="286">
        <f t="shared" si="7"/>
      </c>
      <c r="AX48" s="82">
        <f>IF(ISBLANK('選手登録'!M48),"",'選手登録'!M48)</f>
      </c>
      <c r="AY48" s="82">
        <f>IF(ISBLANK('選手登録'!N48),"",'選手登録'!N48)</f>
      </c>
      <c r="AZ48" s="82">
        <f>IF(ISBLANK('選手登録'!O48),"",'選手登録'!O48)</f>
      </c>
      <c r="BA48" s="82">
        <f>IF(ISBLANK('選手登録'!F48),"",'選手登録'!F48)</f>
      </c>
      <c r="BB48" s="82">
        <f>IF(ISBLANK('選手登録'!G48),"",'選手登録'!G48)</f>
      </c>
      <c r="BC48" s="82">
        <f>IF(ISBLANK('選手登録'!H48),"",'選手登録'!H48)</f>
      </c>
      <c r="BD48" s="82">
        <f>IF(ISBLANK('選手登録'!K48),"",WIDECHAR('選手登録'!K48))</f>
      </c>
      <c r="BE48" s="82">
        <f>IF(ISBLANK('選手登録'!L48),"",WIDECHAR('選手登録'!L48))</f>
      </c>
      <c r="BF48" s="82" t="str">
        <f>IF(ISBLANK('選手登録'!P48),"",'選手登録'!P48)</f>
        <v>男</v>
      </c>
      <c r="BG48" s="82">
        <f>IF(ISBLANK('選手登録'!I48),"",'選手登録'!I48)</f>
      </c>
      <c r="BH48" s="82"/>
      <c r="BI48" s="356"/>
      <c r="BJ48" s="356"/>
      <c r="BK48" s="82"/>
    </row>
    <row r="49" spans="1:63" ht="13.5">
      <c r="A49" s="99"/>
      <c r="B49" s="103">
        <f>IF(ISBLANK(G49),"",COUNTA(G$17:G49))</f>
      </c>
      <c r="C49" s="28"/>
      <c r="D49" s="38">
        <v>10033</v>
      </c>
      <c r="E49" s="43">
        <v>33</v>
      </c>
      <c r="F49" s="40">
        <f t="shared" si="2"/>
      </c>
      <c r="G49" s="131"/>
      <c r="H49" s="132"/>
      <c r="I49" s="133"/>
      <c r="J49" s="41">
        <f t="shared" si="8"/>
      </c>
      <c r="K49" s="150"/>
      <c r="L49" s="151"/>
      <c r="M49" s="297"/>
      <c r="N49" s="298"/>
      <c r="O49" s="299"/>
      <c r="P49" s="38" t="s">
        <v>1717</v>
      </c>
      <c r="Q49" s="42"/>
      <c r="R49" s="1"/>
      <c r="S49" s="14">
        <f t="shared" si="0"/>
        <v>1390</v>
      </c>
      <c r="T49" s="10" t="str">
        <f t="shared" si="1"/>
        <v>伴中</v>
      </c>
      <c r="U49" s="55"/>
      <c r="V49" s="117">
        <f aca="true" t="shared" si="9" ref="V49:V80">LEN(G49)+LEN(H49)</f>
        <v>0</v>
      </c>
      <c r="W49" s="117" t="b">
        <f>IF(V49=2,G49&amp;"　　　"&amp;H49,IF(V49=3,G49&amp;"　　"&amp;H49,IF(V49=4,G49&amp;"　"&amp;H49,IF(V49&gt;4,G49&amp;H49))))</f>
        <v>0</v>
      </c>
      <c r="X49" s="117" t="str">
        <f aca="true" t="shared" si="10" ref="X49:X80">ASC(K49)&amp;" "&amp;ASC(L49)</f>
        <v> </v>
      </c>
      <c r="Z49" s="172">
        <v>1390</v>
      </c>
      <c r="AA49" s="172" t="s">
        <v>1341</v>
      </c>
      <c r="AB49" s="172" t="s">
        <v>256</v>
      </c>
      <c r="AC49" s="172" t="s">
        <v>17</v>
      </c>
      <c r="AD49" s="172" t="s">
        <v>16</v>
      </c>
      <c r="AE49" s="173" t="s">
        <v>257</v>
      </c>
      <c r="AF49" s="173" t="s">
        <v>1585</v>
      </c>
      <c r="AG49" s="173" t="s">
        <v>258</v>
      </c>
      <c r="AH49" s="173" t="s">
        <v>259</v>
      </c>
      <c r="AI49" s="122" t="s">
        <v>1573</v>
      </c>
      <c r="AJ49" s="123" t="s">
        <v>1562</v>
      </c>
      <c r="AK49" s="172" t="s">
        <v>1783</v>
      </c>
      <c r="AM49" s="335"/>
      <c r="AN49" s="334"/>
      <c r="AO49" s="334"/>
      <c r="AV49" s="286">
        <f>IF(BB49="","",SUM(AW$17:AW49))</f>
      </c>
      <c r="AW49" s="286">
        <f t="shared" si="7"/>
      </c>
      <c r="AX49" s="82">
        <f>IF(ISBLANK('選手登録'!M49),"",'選手登録'!M49)</f>
      </c>
      <c r="AY49" s="82">
        <f>IF(ISBLANK('選手登録'!N49),"",'選手登録'!N49)</f>
      </c>
      <c r="AZ49" s="82">
        <f>IF(ISBLANK('選手登録'!O49),"",'選手登録'!O49)</f>
      </c>
      <c r="BA49" s="82">
        <f>IF(ISBLANK('選手登録'!F49),"",'選手登録'!F49)</f>
      </c>
      <c r="BB49" s="82">
        <f>IF(ISBLANK('選手登録'!G49),"",'選手登録'!G49)</f>
      </c>
      <c r="BC49" s="82">
        <f>IF(ISBLANK('選手登録'!H49),"",'選手登録'!H49)</f>
      </c>
      <c r="BD49" s="82">
        <f>IF(ISBLANK('選手登録'!K49),"",WIDECHAR('選手登録'!K49))</f>
      </c>
      <c r="BE49" s="82">
        <f>IF(ISBLANK('選手登録'!L49),"",WIDECHAR('選手登録'!L49))</f>
      </c>
      <c r="BF49" s="82" t="str">
        <f>IF(ISBLANK('選手登録'!P49),"",'選手登録'!P49)</f>
        <v>男</v>
      </c>
      <c r="BG49" s="82">
        <f>IF(ISBLANK('選手登録'!I49),"",'選手登録'!I49)</f>
      </c>
      <c r="BH49" s="82"/>
      <c r="BI49" s="356"/>
      <c r="BJ49" s="356"/>
      <c r="BK49" s="82"/>
    </row>
    <row r="50" spans="1:63" ht="13.5">
      <c r="A50" s="99"/>
      <c r="B50" s="103">
        <f>IF(ISBLANK(G50),"",COUNTA(G$17:G50))</f>
      </c>
      <c r="C50" s="28"/>
      <c r="D50" s="38">
        <v>10034</v>
      </c>
      <c r="E50" s="43">
        <v>34</v>
      </c>
      <c r="F50" s="40">
        <f t="shared" si="2"/>
      </c>
      <c r="G50" s="131"/>
      <c r="H50" s="132"/>
      <c r="I50" s="133"/>
      <c r="J50" s="41">
        <f t="shared" si="8"/>
      </c>
      <c r="K50" s="150"/>
      <c r="L50" s="151"/>
      <c r="M50" s="297"/>
      <c r="N50" s="298"/>
      <c r="O50" s="299"/>
      <c r="P50" s="38" t="s">
        <v>1717</v>
      </c>
      <c r="Q50" s="42"/>
      <c r="R50" s="1"/>
      <c r="S50" s="14">
        <f t="shared" si="0"/>
        <v>1420</v>
      </c>
      <c r="T50" s="10" t="str">
        <f t="shared" si="1"/>
        <v>安佐南中</v>
      </c>
      <c r="U50" s="55"/>
      <c r="V50" s="117">
        <f t="shared" si="9"/>
        <v>0</v>
      </c>
      <c r="W50" s="117" t="b">
        <f>IF(V50=2,G50&amp;"　　　"&amp;H50,IF(V50=3,G50&amp;"　　"&amp;H50,IF(V50=4,G50&amp;"　"&amp;H50,IF(V50&gt;4,G50&amp;H50))))</f>
        <v>0</v>
      </c>
      <c r="X50" s="117" t="str">
        <f t="shared" si="10"/>
        <v> </v>
      </c>
      <c r="Z50" s="172">
        <v>1420</v>
      </c>
      <c r="AA50" s="172" t="s">
        <v>1342</v>
      </c>
      <c r="AB50" s="172" t="s">
        <v>260</v>
      </c>
      <c r="AC50" s="172" t="s">
        <v>17</v>
      </c>
      <c r="AD50" s="172" t="s">
        <v>16</v>
      </c>
      <c r="AE50" s="173" t="s">
        <v>261</v>
      </c>
      <c r="AF50" s="173" t="s">
        <v>262</v>
      </c>
      <c r="AG50" s="173" t="s">
        <v>263</v>
      </c>
      <c r="AH50" s="173" t="s">
        <v>264</v>
      </c>
      <c r="AI50" s="122" t="s">
        <v>1573</v>
      </c>
      <c r="AJ50" s="123" t="s">
        <v>1563</v>
      </c>
      <c r="AK50" s="172" t="s">
        <v>1784</v>
      </c>
      <c r="AM50" s="335"/>
      <c r="AN50" s="334"/>
      <c r="AO50" s="334"/>
      <c r="AV50" s="286">
        <f>IF(BB50="","",SUM(AW$17:AW50))</f>
      </c>
      <c r="AW50" s="286">
        <f t="shared" si="7"/>
      </c>
      <c r="AX50" s="82">
        <f>IF(ISBLANK('選手登録'!M50),"",'選手登録'!M50)</f>
      </c>
      <c r="AY50" s="82">
        <f>IF(ISBLANK('選手登録'!N50),"",'選手登録'!N50)</f>
      </c>
      <c r="AZ50" s="82">
        <f>IF(ISBLANK('選手登録'!O50),"",'選手登録'!O50)</f>
      </c>
      <c r="BA50" s="82">
        <f>IF(ISBLANK('選手登録'!F50),"",'選手登録'!F50)</f>
      </c>
      <c r="BB50" s="82">
        <f>IF(ISBLANK('選手登録'!G50),"",'選手登録'!G50)</f>
      </c>
      <c r="BC50" s="82">
        <f>IF(ISBLANK('選手登録'!H50),"",'選手登録'!H50)</f>
      </c>
      <c r="BD50" s="82">
        <f>IF(ISBLANK('選手登録'!K50),"",WIDECHAR('選手登録'!K50))</f>
      </c>
      <c r="BE50" s="82">
        <f>IF(ISBLANK('選手登録'!L50),"",WIDECHAR('選手登録'!L50))</f>
      </c>
      <c r="BF50" s="82" t="str">
        <f>IF(ISBLANK('選手登録'!P50),"",'選手登録'!P50)</f>
        <v>男</v>
      </c>
      <c r="BG50" s="82">
        <f>IF(ISBLANK('選手登録'!I50),"",'選手登録'!I50)</f>
      </c>
      <c r="BH50" s="82"/>
      <c r="BI50" s="356"/>
      <c r="BJ50" s="356"/>
      <c r="BK50" s="82"/>
    </row>
    <row r="51" spans="1:63" ht="14.25" thickBot="1">
      <c r="A51" s="99"/>
      <c r="B51" s="103">
        <f>IF(ISBLANK(G51),"",COUNTA(G$17:G51))</f>
      </c>
      <c r="C51" s="28"/>
      <c r="D51" s="38">
        <v>10035</v>
      </c>
      <c r="E51" s="50">
        <v>35</v>
      </c>
      <c r="F51" s="22">
        <f t="shared" si="2"/>
      </c>
      <c r="G51" s="134"/>
      <c r="H51" s="135"/>
      <c r="I51" s="142"/>
      <c r="J51" s="46">
        <f t="shared" si="8"/>
      </c>
      <c r="K51" s="152"/>
      <c r="L51" s="153"/>
      <c r="M51" s="300"/>
      <c r="N51" s="301"/>
      <c r="O51" s="302"/>
      <c r="P51" s="38" t="s">
        <v>1717</v>
      </c>
      <c r="Q51" s="42"/>
      <c r="R51" s="1"/>
      <c r="S51" s="14">
        <f t="shared" si="0"/>
        <v>1450</v>
      </c>
      <c r="T51" s="10" t="str">
        <f t="shared" si="1"/>
        <v>長束中</v>
      </c>
      <c r="U51" s="55"/>
      <c r="V51" s="117">
        <f t="shared" si="9"/>
        <v>0</v>
      </c>
      <c r="W51" s="117" t="b">
        <f>IF(V51=2,G51&amp;"　　　"&amp;H51,IF(V51=3,G51&amp;"　　"&amp;H51,IF(V51=4,G51&amp;"　"&amp;H51,IF(V51&gt;4,G51&amp;H51))))</f>
        <v>0</v>
      </c>
      <c r="X51" s="117" t="str">
        <f t="shared" si="10"/>
        <v> </v>
      </c>
      <c r="Z51" s="172">
        <v>1450</v>
      </c>
      <c r="AA51" s="172" t="s">
        <v>1343</v>
      </c>
      <c r="AB51" s="172" t="s">
        <v>265</v>
      </c>
      <c r="AC51" s="172" t="s">
        <v>17</v>
      </c>
      <c r="AD51" s="172" t="s">
        <v>16</v>
      </c>
      <c r="AE51" s="173" t="s">
        <v>266</v>
      </c>
      <c r="AF51" s="173" t="s">
        <v>267</v>
      </c>
      <c r="AG51" s="173" t="s">
        <v>268</v>
      </c>
      <c r="AH51" s="173" t="s">
        <v>269</v>
      </c>
      <c r="AI51" s="122" t="s">
        <v>1573</v>
      </c>
      <c r="AJ51" s="123" t="s">
        <v>1566</v>
      </c>
      <c r="AK51" s="172" t="s">
        <v>1785</v>
      </c>
      <c r="AM51" s="335"/>
      <c r="AN51" s="334"/>
      <c r="AO51" s="334"/>
      <c r="AV51" s="286">
        <f>IF(BB51="","",SUM(AW$17:AW51))</f>
      </c>
      <c r="AW51" s="286">
        <f t="shared" si="7"/>
      </c>
      <c r="AX51" s="82">
        <f>IF(ISBLANK('選手登録'!M51),"",'選手登録'!M51)</f>
      </c>
      <c r="AY51" s="82">
        <f>IF(ISBLANK('選手登録'!N51),"",'選手登録'!N51)</f>
      </c>
      <c r="AZ51" s="82">
        <f>IF(ISBLANK('選手登録'!O51),"",'選手登録'!O51)</f>
      </c>
      <c r="BA51" s="82">
        <f>IF(ISBLANK('選手登録'!F51),"",'選手登録'!F51)</f>
      </c>
      <c r="BB51" s="82">
        <f>IF(ISBLANK('選手登録'!G51),"",'選手登録'!G51)</f>
      </c>
      <c r="BC51" s="82">
        <f>IF(ISBLANK('選手登録'!H51),"",'選手登録'!H51)</f>
      </c>
      <c r="BD51" s="82">
        <f>IF(ISBLANK('選手登録'!K51),"",WIDECHAR('選手登録'!K51))</f>
      </c>
      <c r="BE51" s="82">
        <f>IF(ISBLANK('選手登録'!L51),"",WIDECHAR('選手登録'!L51))</f>
      </c>
      <c r="BF51" s="82" t="str">
        <f>IF(ISBLANK('選手登録'!P51),"",'選手登録'!P51)</f>
        <v>男</v>
      </c>
      <c r="BG51" s="82">
        <f>IF(ISBLANK('選手登録'!I51),"",'選手登録'!I51)</f>
      </c>
      <c r="BH51" s="82"/>
      <c r="BI51" s="356"/>
      <c r="BJ51" s="356"/>
      <c r="BK51" s="82"/>
    </row>
    <row r="52" spans="1:63" ht="13.5">
      <c r="A52" s="99"/>
      <c r="B52" s="103">
        <f>IF(ISBLANK(G52),"",COUNTA(G$17:G52))</f>
      </c>
      <c r="C52" s="28"/>
      <c r="D52" s="38">
        <v>10036</v>
      </c>
      <c r="E52" s="39">
        <v>36</v>
      </c>
      <c r="F52" s="52">
        <f t="shared" si="2"/>
      </c>
      <c r="G52" s="137"/>
      <c r="H52" s="138"/>
      <c r="I52" s="139"/>
      <c r="J52" s="48">
        <f t="shared" si="8"/>
      </c>
      <c r="K52" s="154"/>
      <c r="L52" s="155"/>
      <c r="M52" s="308"/>
      <c r="N52" s="309"/>
      <c r="O52" s="310"/>
      <c r="P52" s="38" t="s">
        <v>1717</v>
      </c>
      <c r="Q52" s="42"/>
      <c r="R52" s="1"/>
      <c r="S52" s="14">
        <f t="shared" si="0"/>
        <v>1480</v>
      </c>
      <c r="T52" s="10" t="str">
        <f t="shared" si="1"/>
        <v>高取北中</v>
      </c>
      <c r="U52" s="55"/>
      <c r="V52" s="117">
        <f t="shared" si="9"/>
        <v>0</v>
      </c>
      <c r="W52" s="117" t="b">
        <f>IF(V52=2,G52&amp;"　　　"&amp;H52,IF(V52=3,G52&amp;"　　"&amp;H52,IF(V52=4,G52&amp;"　"&amp;H52,IF(V52&gt;4,G52&amp;H52))))</f>
        <v>0</v>
      </c>
      <c r="X52" s="117" t="str">
        <f t="shared" si="10"/>
        <v> </v>
      </c>
      <c r="Z52" s="172">
        <v>1480</v>
      </c>
      <c r="AA52" s="172" t="s">
        <v>1344</v>
      </c>
      <c r="AB52" s="172" t="s">
        <v>270</v>
      </c>
      <c r="AC52" s="172" t="s">
        <v>17</v>
      </c>
      <c r="AD52" s="172" t="s">
        <v>16</v>
      </c>
      <c r="AE52" s="173" t="s">
        <v>271</v>
      </c>
      <c r="AF52" s="173" t="s">
        <v>272</v>
      </c>
      <c r="AG52" s="173" t="s">
        <v>273</v>
      </c>
      <c r="AH52" s="173" t="s">
        <v>274</v>
      </c>
      <c r="AI52" s="122" t="s">
        <v>1573</v>
      </c>
      <c r="AJ52" s="123" t="s">
        <v>1567</v>
      </c>
      <c r="AK52" s="172" t="s">
        <v>1786</v>
      </c>
      <c r="AM52" s="335"/>
      <c r="AN52" s="334"/>
      <c r="AO52" s="334"/>
      <c r="AV52" s="286">
        <f>IF(BB52="","",SUM(AW$17:AW52))</f>
      </c>
      <c r="AW52" s="286">
        <f t="shared" si="7"/>
      </c>
      <c r="AX52" s="82">
        <f>IF(ISBLANK('選手登録'!M52),"",'選手登録'!M52)</f>
      </c>
      <c r="AY52" s="82">
        <f>IF(ISBLANK('選手登録'!N52),"",'選手登録'!N52)</f>
      </c>
      <c r="AZ52" s="82">
        <f>IF(ISBLANK('選手登録'!O52),"",'選手登録'!O52)</f>
      </c>
      <c r="BA52" s="82">
        <f>IF(ISBLANK('選手登録'!F52),"",'選手登録'!F52)</f>
      </c>
      <c r="BB52" s="82">
        <f>IF(ISBLANK('選手登録'!G52),"",'選手登録'!G52)</f>
      </c>
      <c r="BC52" s="82">
        <f>IF(ISBLANK('選手登録'!H52),"",'選手登録'!H52)</f>
      </c>
      <c r="BD52" s="82">
        <f>IF(ISBLANK('選手登録'!K52),"",WIDECHAR('選手登録'!K52))</f>
      </c>
      <c r="BE52" s="82">
        <f>IF(ISBLANK('選手登録'!L52),"",WIDECHAR('選手登録'!L52))</f>
      </c>
      <c r="BF52" s="82" t="str">
        <f>IF(ISBLANK('選手登録'!P52),"",'選手登録'!P52)</f>
        <v>男</v>
      </c>
      <c r="BG52" s="82">
        <f>IF(ISBLANK('選手登録'!I52),"",'選手登録'!I52)</f>
      </c>
      <c r="BH52" s="82"/>
      <c r="BI52" s="356"/>
      <c r="BJ52" s="356"/>
      <c r="BK52" s="82"/>
    </row>
    <row r="53" spans="1:63" ht="13.5">
      <c r="A53" s="99"/>
      <c r="B53" s="103">
        <f>IF(ISBLANK(G53),"",COUNTA(G$17:G53))</f>
      </c>
      <c r="C53" s="28"/>
      <c r="D53" s="38">
        <v>10037</v>
      </c>
      <c r="E53" s="43">
        <v>37</v>
      </c>
      <c r="F53" s="53">
        <f t="shared" si="2"/>
      </c>
      <c r="G53" s="131"/>
      <c r="H53" s="132"/>
      <c r="I53" s="133"/>
      <c r="J53" s="41">
        <f t="shared" si="8"/>
      </c>
      <c r="K53" s="150"/>
      <c r="L53" s="151"/>
      <c r="M53" s="297"/>
      <c r="N53" s="298"/>
      <c r="O53" s="299"/>
      <c r="P53" s="38" t="s">
        <v>1717</v>
      </c>
      <c r="Q53" s="42"/>
      <c r="R53" s="1"/>
      <c r="S53" s="14">
        <f t="shared" si="0"/>
        <v>1510</v>
      </c>
      <c r="T53" s="10" t="str">
        <f t="shared" si="1"/>
        <v>城山北中</v>
      </c>
      <c r="U53" s="55"/>
      <c r="V53" s="117">
        <f t="shared" si="9"/>
        <v>0</v>
      </c>
      <c r="W53" s="117" t="b">
        <f>IF(V53=2,G53&amp;"　"&amp;H53,IF(V53=3,G53&amp;"　"&amp;H53,IF(V53=4,G53&amp;"　"&amp;H53,IF(V53&gt;4,G53&amp;"　"&amp;H53))))</f>
        <v>0</v>
      </c>
      <c r="X53" s="117" t="str">
        <f t="shared" si="10"/>
        <v> </v>
      </c>
      <c r="Z53" s="172">
        <v>1510</v>
      </c>
      <c r="AA53" s="172" t="s">
        <v>1345</v>
      </c>
      <c r="AB53" s="172" t="s">
        <v>275</v>
      </c>
      <c r="AC53" s="172" t="s">
        <v>17</v>
      </c>
      <c r="AD53" s="172" t="s">
        <v>16</v>
      </c>
      <c r="AE53" s="173" t="s">
        <v>276</v>
      </c>
      <c r="AF53" s="173" t="s">
        <v>277</v>
      </c>
      <c r="AG53" s="173" t="s">
        <v>278</v>
      </c>
      <c r="AH53" s="173" t="s">
        <v>279</v>
      </c>
      <c r="AI53" s="122" t="s">
        <v>1573</v>
      </c>
      <c r="AJ53" s="123" t="s">
        <v>1568</v>
      </c>
      <c r="AK53" s="172" t="s">
        <v>1787</v>
      </c>
      <c r="AM53" s="335"/>
      <c r="AN53" s="334"/>
      <c r="AO53" s="334"/>
      <c r="AV53" s="286">
        <f>IF(BB53="","",SUM(AW$17:AW53))</f>
      </c>
      <c r="AW53" s="286">
        <f t="shared" si="7"/>
      </c>
      <c r="AX53" s="82">
        <f>IF(ISBLANK('選手登録'!M53),"",'選手登録'!M53)</f>
      </c>
      <c r="AY53" s="82">
        <f>IF(ISBLANK('選手登録'!N53),"",'選手登録'!N53)</f>
      </c>
      <c r="AZ53" s="82">
        <f>IF(ISBLANK('選手登録'!O53),"",'選手登録'!O53)</f>
      </c>
      <c r="BA53" s="82">
        <f>IF(ISBLANK('選手登録'!F53),"",'選手登録'!F53)</f>
      </c>
      <c r="BB53" s="82">
        <f>IF(ISBLANK('選手登録'!G53),"",'選手登録'!G53)</f>
      </c>
      <c r="BC53" s="82">
        <f>IF(ISBLANK('選手登録'!H53),"",'選手登録'!H53)</f>
      </c>
      <c r="BD53" s="82">
        <f>IF(ISBLANK('選手登録'!K53),"",WIDECHAR('選手登録'!K53))</f>
      </c>
      <c r="BE53" s="82">
        <f>IF(ISBLANK('選手登録'!L53),"",WIDECHAR('選手登録'!L53))</f>
      </c>
      <c r="BF53" s="82" t="str">
        <f>IF(ISBLANK('選手登録'!P53),"",'選手登録'!P53)</f>
        <v>男</v>
      </c>
      <c r="BG53" s="82">
        <f>IF(ISBLANK('選手登録'!I53),"",'選手登録'!I53)</f>
      </c>
      <c r="BH53" s="82"/>
      <c r="BI53" s="356"/>
      <c r="BJ53" s="356"/>
      <c r="BK53" s="82"/>
    </row>
    <row r="54" spans="1:63" ht="13.5">
      <c r="A54" s="99"/>
      <c r="B54" s="103">
        <f>IF(ISBLANK(G54),"",COUNTA(G$17:G54))</f>
      </c>
      <c r="C54" s="28"/>
      <c r="D54" s="38">
        <v>10038</v>
      </c>
      <c r="E54" s="43">
        <v>38</v>
      </c>
      <c r="F54" s="53">
        <f t="shared" si="2"/>
      </c>
      <c r="G54" s="131"/>
      <c r="H54" s="132"/>
      <c r="I54" s="133"/>
      <c r="J54" s="41">
        <f t="shared" si="8"/>
      </c>
      <c r="K54" s="150"/>
      <c r="L54" s="151"/>
      <c r="M54" s="297"/>
      <c r="N54" s="298"/>
      <c r="O54" s="299"/>
      <c r="P54" s="38" t="s">
        <v>1717</v>
      </c>
      <c r="Q54" s="42"/>
      <c r="R54" s="1"/>
      <c r="S54" s="14">
        <f t="shared" si="0"/>
        <v>1540</v>
      </c>
      <c r="T54" s="10" t="str">
        <f t="shared" si="1"/>
        <v>東原中</v>
      </c>
      <c r="U54" s="55"/>
      <c r="V54" s="117">
        <f t="shared" si="9"/>
        <v>0</v>
      </c>
      <c r="W54" s="117" t="b">
        <f aca="true" t="shared" si="11" ref="W54:W96">IF(V54=2,G54&amp;"　"&amp;H54,IF(V54=3,G54&amp;"　"&amp;H54,IF(V54=4,G54&amp;"　"&amp;H54,IF(V54&gt;4,G54&amp;"　"&amp;H54))))</f>
        <v>0</v>
      </c>
      <c r="X54" s="117" t="str">
        <f t="shared" si="10"/>
        <v> </v>
      </c>
      <c r="Z54" s="172">
        <v>1540</v>
      </c>
      <c r="AA54" s="172" t="s">
        <v>1346</v>
      </c>
      <c r="AB54" s="172" t="s">
        <v>280</v>
      </c>
      <c r="AC54" s="172" t="s">
        <v>17</v>
      </c>
      <c r="AD54" s="172" t="s">
        <v>16</v>
      </c>
      <c r="AE54" s="173" t="s">
        <v>281</v>
      </c>
      <c r="AF54" s="173" t="s">
        <v>282</v>
      </c>
      <c r="AG54" s="173" t="s">
        <v>283</v>
      </c>
      <c r="AH54" s="173" t="s">
        <v>284</v>
      </c>
      <c r="AI54" s="122" t="s">
        <v>1573</v>
      </c>
      <c r="AJ54" s="123" t="s">
        <v>1570</v>
      </c>
      <c r="AK54" s="172" t="s">
        <v>1788</v>
      </c>
      <c r="AM54" s="335"/>
      <c r="AN54" s="334"/>
      <c r="AO54" s="334"/>
      <c r="AV54" s="286">
        <f>IF(BB54="","",SUM(AW$17:AW54))</f>
      </c>
      <c r="AW54" s="286">
        <f t="shared" si="7"/>
      </c>
      <c r="AX54" s="82">
        <f>IF(ISBLANK('選手登録'!M54),"",'選手登録'!M54)</f>
      </c>
      <c r="AY54" s="82">
        <f>IF(ISBLANK('選手登録'!N54),"",'選手登録'!N54)</f>
      </c>
      <c r="AZ54" s="82">
        <f>IF(ISBLANK('選手登録'!O54),"",'選手登録'!O54)</f>
      </c>
      <c r="BA54" s="82">
        <f>IF(ISBLANK('選手登録'!F54),"",'選手登録'!F54)</f>
      </c>
      <c r="BB54" s="82">
        <f>IF(ISBLANK('選手登録'!G54),"",'選手登録'!G54)</f>
      </c>
      <c r="BC54" s="82">
        <f>IF(ISBLANK('選手登録'!H54),"",'選手登録'!H54)</f>
      </c>
      <c r="BD54" s="82">
        <f>IF(ISBLANK('選手登録'!K54),"",WIDECHAR('選手登録'!K54))</f>
      </c>
      <c r="BE54" s="82">
        <f>IF(ISBLANK('選手登録'!L54),"",WIDECHAR('選手登録'!L54))</f>
      </c>
      <c r="BF54" s="82" t="str">
        <f>IF(ISBLANK('選手登録'!P54),"",'選手登録'!P54)</f>
        <v>男</v>
      </c>
      <c r="BG54" s="82">
        <f>IF(ISBLANK('選手登録'!I54),"",'選手登録'!I54)</f>
      </c>
      <c r="BH54" s="82"/>
      <c r="BI54" s="356"/>
      <c r="BJ54" s="356"/>
      <c r="BK54" s="82"/>
    </row>
    <row r="55" spans="1:63" ht="13.5">
      <c r="A55" s="99"/>
      <c r="B55" s="103">
        <f>IF(ISBLANK(G55),"",COUNTA(G$17:G55))</f>
      </c>
      <c r="C55" s="28"/>
      <c r="D55" s="38">
        <v>10039</v>
      </c>
      <c r="E55" s="43">
        <v>39</v>
      </c>
      <c r="F55" s="53">
        <f t="shared" si="2"/>
      </c>
      <c r="G55" s="131"/>
      <c r="H55" s="132"/>
      <c r="I55" s="133"/>
      <c r="J55" s="41">
        <f t="shared" si="8"/>
      </c>
      <c r="K55" s="150"/>
      <c r="L55" s="151"/>
      <c r="M55" s="297"/>
      <c r="N55" s="298"/>
      <c r="O55" s="299"/>
      <c r="P55" s="38" t="s">
        <v>1717</v>
      </c>
      <c r="Q55" s="42"/>
      <c r="R55" s="1"/>
      <c r="S55" s="14">
        <f t="shared" si="0"/>
        <v>1570</v>
      </c>
      <c r="T55" s="10" t="str">
        <f t="shared" si="1"/>
        <v>大塚中</v>
      </c>
      <c r="U55" s="55"/>
      <c r="V55" s="117">
        <f t="shared" si="9"/>
        <v>0</v>
      </c>
      <c r="W55" s="117" t="b">
        <f t="shared" si="11"/>
        <v>0</v>
      </c>
      <c r="X55" s="117" t="str">
        <f t="shared" si="10"/>
        <v> </v>
      </c>
      <c r="Z55" s="172">
        <v>1570</v>
      </c>
      <c r="AA55" s="172" t="s">
        <v>1347</v>
      </c>
      <c r="AB55" s="172" t="s">
        <v>1554</v>
      </c>
      <c r="AC55" s="172" t="s">
        <v>17</v>
      </c>
      <c r="AD55" s="172" t="s">
        <v>16</v>
      </c>
      <c r="AE55" s="173" t="s">
        <v>285</v>
      </c>
      <c r="AF55" s="173" t="s">
        <v>286</v>
      </c>
      <c r="AG55" s="173" t="s">
        <v>287</v>
      </c>
      <c r="AH55" s="173" t="s">
        <v>288</v>
      </c>
      <c r="AI55" s="122" t="s">
        <v>1573</v>
      </c>
      <c r="AJ55" s="123" t="s">
        <v>1571</v>
      </c>
      <c r="AK55" s="172" t="s">
        <v>1789</v>
      </c>
      <c r="AM55" s="335"/>
      <c r="AN55" s="334"/>
      <c r="AO55" s="334"/>
      <c r="AV55" s="286">
        <f>IF(BB55="","",SUM(AW$17:AW55))</f>
      </c>
      <c r="AW55" s="286">
        <f t="shared" si="7"/>
      </c>
      <c r="AX55" s="82">
        <f>IF(ISBLANK('選手登録'!M55),"",'選手登録'!M55)</f>
      </c>
      <c r="AY55" s="82">
        <f>IF(ISBLANK('選手登録'!N55),"",'選手登録'!N55)</f>
      </c>
      <c r="AZ55" s="82">
        <f>IF(ISBLANK('選手登録'!O55),"",'選手登録'!O55)</f>
      </c>
      <c r="BA55" s="82">
        <f>IF(ISBLANK('選手登録'!F55),"",'選手登録'!F55)</f>
      </c>
      <c r="BB55" s="82">
        <f>IF(ISBLANK('選手登録'!G55),"",'選手登録'!G55)</f>
      </c>
      <c r="BC55" s="82">
        <f>IF(ISBLANK('選手登録'!H55),"",'選手登録'!H55)</f>
      </c>
      <c r="BD55" s="82">
        <f>IF(ISBLANK('選手登録'!K55),"",WIDECHAR('選手登録'!K55))</f>
      </c>
      <c r="BE55" s="82">
        <f>IF(ISBLANK('選手登録'!L55),"",WIDECHAR('選手登録'!L55))</f>
      </c>
      <c r="BF55" s="82" t="str">
        <f>IF(ISBLANK('選手登録'!P55),"",'選手登録'!P55)</f>
        <v>男</v>
      </c>
      <c r="BG55" s="82">
        <f>IF(ISBLANK('選手登録'!I55),"",'選手登録'!I55)</f>
      </c>
      <c r="BH55" s="82"/>
      <c r="BI55" s="356"/>
      <c r="BJ55" s="356"/>
      <c r="BK55" s="82"/>
    </row>
    <row r="56" spans="1:63" ht="14.25" thickBot="1">
      <c r="A56" s="99"/>
      <c r="B56" s="103">
        <f>IF(ISBLANK(G56),"",COUNTA(G$17:G56))</f>
      </c>
      <c r="C56" s="28"/>
      <c r="D56" s="38">
        <v>10040</v>
      </c>
      <c r="E56" s="44">
        <v>40</v>
      </c>
      <c r="F56" s="54">
        <f t="shared" si="2"/>
      </c>
      <c r="G56" s="140"/>
      <c r="H56" s="141"/>
      <c r="I56" s="142"/>
      <c r="J56" s="49">
        <f t="shared" si="8"/>
      </c>
      <c r="K56" s="156"/>
      <c r="L56" s="157"/>
      <c r="M56" s="305"/>
      <c r="N56" s="301"/>
      <c r="O56" s="302"/>
      <c r="P56" s="38" t="s">
        <v>1717</v>
      </c>
      <c r="Q56" s="42"/>
      <c r="R56" s="1"/>
      <c r="S56" s="14">
        <f t="shared" si="0"/>
        <v>1600</v>
      </c>
      <c r="T56" s="10" t="str">
        <f t="shared" si="1"/>
        <v>ＡＩＣＪ中</v>
      </c>
      <c r="U56" s="55"/>
      <c r="V56" s="117">
        <f t="shared" si="9"/>
        <v>0</v>
      </c>
      <c r="W56" s="117" t="b">
        <f t="shared" si="11"/>
        <v>0</v>
      </c>
      <c r="X56" s="117" t="str">
        <f t="shared" si="10"/>
        <v> </v>
      </c>
      <c r="Z56" s="172">
        <v>1600</v>
      </c>
      <c r="AA56" s="172" t="s">
        <v>1348</v>
      </c>
      <c r="AB56" s="172" t="s">
        <v>289</v>
      </c>
      <c r="AC56" s="172" t="s">
        <v>17</v>
      </c>
      <c r="AD56" s="172" t="s">
        <v>16</v>
      </c>
      <c r="AE56" s="173" t="s">
        <v>244</v>
      </c>
      <c r="AF56" s="173" t="s">
        <v>1586</v>
      </c>
      <c r="AG56" s="173" t="s">
        <v>290</v>
      </c>
      <c r="AH56" s="173" t="s">
        <v>291</v>
      </c>
      <c r="AI56" s="122" t="s">
        <v>1573</v>
      </c>
      <c r="AJ56" s="123" t="s">
        <v>1572</v>
      </c>
      <c r="AK56" s="172" t="s">
        <v>1790</v>
      </c>
      <c r="AM56" s="335"/>
      <c r="AN56" s="334"/>
      <c r="AO56" s="334"/>
      <c r="AV56" s="286">
        <f>IF(BB56="","",SUM(AW$17:AW56))</f>
      </c>
      <c r="AW56" s="286">
        <f t="shared" si="7"/>
      </c>
      <c r="AX56" s="82">
        <f>IF(ISBLANK('選手登録'!M56),"",'選手登録'!M56)</f>
      </c>
      <c r="AY56" s="82">
        <f>IF(ISBLANK('選手登録'!N56),"",'選手登録'!N56)</f>
      </c>
      <c r="AZ56" s="82">
        <f>IF(ISBLANK('選手登録'!O56),"",'選手登録'!O56)</f>
      </c>
      <c r="BA56" s="82">
        <f>IF(ISBLANK('選手登録'!F56),"",'選手登録'!F56)</f>
      </c>
      <c r="BB56" s="82">
        <f>IF(ISBLANK('選手登録'!G56),"",'選手登録'!G56)</f>
      </c>
      <c r="BC56" s="82">
        <f>IF(ISBLANK('選手登録'!H56),"",'選手登録'!H56)</f>
      </c>
      <c r="BD56" s="82">
        <f>IF(ISBLANK('選手登録'!K56),"",WIDECHAR('選手登録'!K56))</f>
      </c>
      <c r="BE56" s="82">
        <f>IF(ISBLANK('選手登録'!L56),"",WIDECHAR('選手登録'!L56))</f>
      </c>
      <c r="BF56" s="82" t="str">
        <f>IF(ISBLANK('選手登録'!P56),"",'選手登録'!P56)</f>
        <v>男</v>
      </c>
      <c r="BG56" s="82">
        <f>IF(ISBLANK('選手登録'!I56),"",'選手登録'!I56)</f>
      </c>
      <c r="BH56" s="82"/>
      <c r="BI56" s="356"/>
      <c r="BJ56" s="356"/>
      <c r="BK56" s="82"/>
    </row>
    <row r="57" spans="1:63" ht="13.5">
      <c r="A57" s="99"/>
      <c r="B57" s="103">
        <f>IF(ISBLANK(G57),"",COUNTA(G$17:G57))</f>
      </c>
      <c r="C57" s="28"/>
      <c r="D57" s="38">
        <v>10041</v>
      </c>
      <c r="E57" s="47">
        <v>41</v>
      </c>
      <c r="F57" s="40">
        <f t="shared" si="2"/>
      </c>
      <c r="G57" s="131"/>
      <c r="H57" s="132"/>
      <c r="I57" s="133"/>
      <c r="J57" s="41">
        <f t="shared" si="8"/>
      </c>
      <c r="K57" s="150"/>
      <c r="L57" s="151"/>
      <c r="M57" s="308"/>
      <c r="N57" s="309"/>
      <c r="O57" s="310"/>
      <c r="P57" s="38" t="s">
        <v>1717</v>
      </c>
      <c r="Q57" s="42"/>
      <c r="R57" s="1"/>
      <c r="S57" s="14">
        <f t="shared" si="0"/>
        <v>1630</v>
      </c>
      <c r="T57" s="10" t="str">
        <f t="shared" si="1"/>
        <v>白木中</v>
      </c>
      <c r="U57" s="55"/>
      <c r="V57" s="117">
        <f t="shared" si="9"/>
        <v>0</v>
      </c>
      <c r="W57" s="117" t="b">
        <f t="shared" si="11"/>
        <v>0</v>
      </c>
      <c r="X57" s="117" t="str">
        <f t="shared" si="10"/>
        <v> </v>
      </c>
      <c r="Z57" s="172">
        <v>1630</v>
      </c>
      <c r="AA57" s="172" t="s">
        <v>1349</v>
      </c>
      <c r="AB57" s="172" t="s">
        <v>292</v>
      </c>
      <c r="AC57" s="172" t="s">
        <v>17</v>
      </c>
      <c r="AD57" s="172" t="s">
        <v>16</v>
      </c>
      <c r="AE57" s="173" t="s">
        <v>293</v>
      </c>
      <c r="AF57" s="173" t="s">
        <v>294</v>
      </c>
      <c r="AG57" s="173" t="s">
        <v>295</v>
      </c>
      <c r="AH57" s="173" t="s">
        <v>296</v>
      </c>
      <c r="AI57" s="122" t="s">
        <v>1574</v>
      </c>
      <c r="AJ57" s="123" t="s">
        <v>1556</v>
      </c>
      <c r="AK57" s="172" t="s">
        <v>1791</v>
      </c>
      <c r="AM57" s="335"/>
      <c r="AN57" s="334"/>
      <c r="AO57" s="334"/>
      <c r="AV57" s="286">
        <f>IF(BB57="","",SUM(AW$17:AW57))</f>
      </c>
      <c r="AW57" s="286">
        <f t="shared" si="7"/>
      </c>
      <c r="AX57" s="82">
        <f>IF(ISBLANK('選手登録'!M57),"",'選手登録'!M57)</f>
      </c>
      <c r="AY57" s="82">
        <f>IF(ISBLANK('選手登録'!N57),"",'選手登録'!N57)</f>
      </c>
      <c r="AZ57" s="82">
        <f>IF(ISBLANK('選手登録'!O57),"",'選手登録'!O57)</f>
      </c>
      <c r="BA57" s="82">
        <f>IF(ISBLANK('選手登録'!F57),"",'選手登録'!F57)</f>
      </c>
      <c r="BB57" s="82">
        <f>IF(ISBLANK('選手登録'!G57),"",'選手登録'!G57)</f>
      </c>
      <c r="BC57" s="82">
        <f>IF(ISBLANK('選手登録'!H57),"",'選手登録'!H57)</f>
      </c>
      <c r="BD57" s="82">
        <f>IF(ISBLANK('選手登録'!K57),"",WIDECHAR('選手登録'!K57))</f>
      </c>
      <c r="BE57" s="82">
        <f>IF(ISBLANK('選手登録'!L57),"",WIDECHAR('選手登録'!L57))</f>
      </c>
      <c r="BF57" s="82" t="str">
        <f>IF(ISBLANK('選手登録'!P57),"",'選手登録'!P57)</f>
        <v>男</v>
      </c>
      <c r="BG57" s="82">
        <f>IF(ISBLANK('選手登録'!I57),"",'選手登録'!I57)</f>
      </c>
      <c r="BH57" s="82"/>
      <c r="BI57" s="356"/>
      <c r="BJ57" s="356"/>
      <c r="BK57" s="82"/>
    </row>
    <row r="58" spans="1:63" ht="13.5">
      <c r="A58" s="99"/>
      <c r="B58" s="103">
        <f>IF(ISBLANK(G58),"",COUNTA(G$17:G58))</f>
      </c>
      <c r="C58" s="28"/>
      <c r="D58" s="38">
        <v>10042</v>
      </c>
      <c r="E58" s="43">
        <v>42</v>
      </c>
      <c r="F58" s="40">
        <f t="shared" si="2"/>
      </c>
      <c r="G58" s="131"/>
      <c r="H58" s="132"/>
      <c r="I58" s="133"/>
      <c r="J58" s="41">
        <f t="shared" si="8"/>
      </c>
      <c r="K58" s="150"/>
      <c r="L58" s="151"/>
      <c r="M58" s="297"/>
      <c r="N58" s="298"/>
      <c r="O58" s="299"/>
      <c r="P58" s="38" t="s">
        <v>1717</v>
      </c>
      <c r="Q58" s="42"/>
      <c r="R58" s="1"/>
      <c r="S58" s="14">
        <f t="shared" si="0"/>
        <v>1660</v>
      </c>
      <c r="T58" s="10" t="str">
        <f t="shared" si="1"/>
        <v>高陽中</v>
      </c>
      <c r="U58" s="55"/>
      <c r="V58" s="117">
        <f t="shared" si="9"/>
        <v>0</v>
      </c>
      <c r="W58" s="117" t="b">
        <f t="shared" si="11"/>
        <v>0</v>
      </c>
      <c r="X58" s="117" t="str">
        <f t="shared" si="10"/>
        <v> </v>
      </c>
      <c r="Z58" s="172">
        <v>1660</v>
      </c>
      <c r="AA58" s="172" t="s">
        <v>1350</v>
      </c>
      <c r="AB58" s="172" t="s">
        <v>297</v>
      </c>
      <c r="AC58" s="172" t="s">
        <v>17</v>
      </c>
      <c r="AD58" s="172" t="s">
        <v>16</v>
      </c>
      <c r="AE58" s="173" t="s">
        <v>298</v>
      </c>
      <c r="AF58" s="173" t="s">
        <v>299</v>
      </c>
      <c r="AG58" s="173" t="s">
        <v>300</v>
      </c>
      <c r="AH58" s="173" t="s">
        <v>301</v>
      </c>
      <c r="AI58" s="122" t="s">
        <v>1574</v>
      </c>
      <c r="AJ58" s="123" t="s">
        <v>1557</v>
      </c>
      <c r="AK58" s="172" t="s">
        <v>1792</v>
      </c>
      <c r="AM58" s="335"/>
      <c r="AN58" s="334"/>
      <c r="AO58" s="334"/>
      <c r="AV58" s="286">
        <f>IF(BB58="","",SUM(AW$17:AW58))</f>
      </c>
      <c r="AW58" s="286">
        <f t="shared" si="7"/>
      </c>
      <c r="AX58" s="82">
        <f>IF(ISBLANK('選手登録'!M58),"",'選手登録'!M58)</f>
      </c>
      <c r="AY58" s="82">
        <f>IF(ISBLANK('選手登録'!N58),"",'選手登録'!N58)</f>
      </c>
      <c r="AZ58" s="82">
        <f>IF(ISBLANK('選手登録'!O58),"",'選手登録'!O58)</f>
      </c>
      <c r="BA58" s="82">
        <f>IF(ISBLANK('選手登録'!F58),"",'選手登録'!F58)</f>
      </c>
      <c r="BB58" s="82">
        <f>IF(ISBLANK('選手登録'!G58),"",'選手登録'!G58)</f>
      </c>
      <c r="BC58" s="82">
        <f>IF(ISBLANK('選手登録'!H58),"",'選手登録'!H58)</f>
      </c>
      <c r="BD58" s="82">
        <f>IF(ISBLANK('選手登録'!K58),"",WIDECHAR('選手登録'!K58))</f>
      </c>
      <c r="BE58" s="82">
        <f>IF(ISBLANK('選手登録'!L58),"",WIDECHAR('選手登録'!L58))</f>
      </c>
      <c r="BF58" s="82" t="str">
        <f>IF(ISBLANK('選手登録'!P58),"",'選手登録'!P58)</f>
        <v>男</v>
      </c>
      <c r="BG58" s="82">
        <f>IF(ISBLANK('選手登録'!I58),"",'選手登録'!I58)</f>
      </c>
      <c r="BH58" s="82"/>
      <c r="BI58" s="356"/>
      <c r="BJ58" s="356"/>
      <c r="BK58" s="82"/>
    </row>
    <row r="59" spans="1:63" ht="13.5">
      <c r="A59" s="99"/>
      <c r="B59" s="103">
        <f>IF(ISBLANK(G59),"",COUNTA(G$17:G59))</f>
      </c>
      <c r="C59" s="28"/>
      <c r="D59" s="38">
        <v>10043</v>
      </c>
      <c r="E59" s="43">
        <v>43</v>
      </c>
      <c r="F59" s="40">
        <f t="shared" si="2"/>
      </c>
      <c r="G59" s="131"/>
      <c r="H59" s="132"/>
      <c r="I59" s="133"/>
      <c r="J59" s="41">
        <f t="shared" si="8"/>
      </c>
      <c r="K59" s="150"/>
      <c r="L59" s="151"/>
      <c r="M59" s="297"/>
      <c r="N59" s="298"/>
      <c r="O59" s="299"/>
      <c r="P59" s="38" t="s">
        <v>1717</v>
      </c>
      <c r="Q59" s="42"/>
      <c r="R59" s="1"/>
      <c r="S59" s="14">
        <f t="shared" si="0"/>
        <v>1690</v>
      </c>
      <c r="T59" s="10" t="str">
        <f t="shared" si="1"/>
        <v>落合中</v>
      </c>
      <c r="U59" s="55"/>
      <c r="V59" s="117">
        <f t="shared" si="9"/>
        <v>0</v>
      </c>
      <c r="W59" s="117" t="b">
        <f t="shared" si="11"/>
        <v>0</v>
      </c>
      <c r="X59" s="117" t="str">
        <f t="shared" si="10"/>
        <v> </v>
      </c>
      <c r="Z59" s="172">
        <v>1690</v>
      </c>
      <c r="AA59" s="172" t="s">
        <v>1351</v>
      </c>
      <c r="AB59" s="172" t="s">
        <v>302</v>
      </c>
      <c r="AC59" s="172" t="s">
        <v>17</v>
      </c>
      <c r="AD59" s="172" t="s">
        <v>16</v>
      </c>
      <c r="AE59" s="173" t="s">
        <v>303</v>
      </c>
      <c r="AF59" s="173" t="s">
        <v>304</v>
      </c>
      <c r="AG59" s="173" t="s">
        <v>305</v>
      </c>
      <c r="AH59" s="173" t="s">
        <v>306</v>
      </c>
      <c r="AI59" s="122" t="s">
        <v>1574</v>
      </c>
      <c r="AJ59" s="123" t="s">
        <v>1558</v>
      </c>
      <c r="AK59" s="172" t="s">
        <v>1793</v>
      </c>
      <c r="AM59" s="335"/>
      <c r="AN59" s="334"/>
      <c r="AO59" s="334"/>
      <c r="AV59" s="286">
        <f>IF(BB59="","",SUM(AW$17:AW59))</f>
      </c>
      <c r="AW59" s="286">
        <f t="shared" si="7"/>
      </c>
      <c r="AX59" s="82">
        <f>IF(ISBLANK('選手登録'!M59),"",'選手登録'!M59)</f>
      </c>
      <c r="AY59" s="82">
        <f>IF(ISBLANK('選手登録'!N59),"",'選手登録'!N59)</f>
      </c>
      <c r="AZ59" s="82">
        <f>IF(ISBLANK('選手登録'!O59),"",'選手登録'!O59)</f>
      </c>
      <c r="BA59" s="82">
        <f>IF(ISBLANK('選手登録'!F59),"",'選手登録'!F59)</f>
      </c>
      <c r="BB59" s="82">
        <f>IF(ISBLANK('選手登録'!G59),"",'選手登録'!G59)</f>
      </c>
      <c r="BC59" s="82">
        <f>IF(ISBLANK('選手登録'!H59),"",'選手登録'!H59)</f>
      </c>
      <c r="BD59" s="82">
        <f>IF(ISBLANK('選手登録'!K59),"",WIDECHAR('選手登録'!K59))</f>
      </c>
      <c r="BE59" s="82">
        <f>IF(ISBLANK('選手登録'!L59),"",WIDECHAR('選手登録'!L59))</f>
      </c>
      <c r="BF59" s="82" t="str">
        <f>IF(ISBLANK('選手登録'!P59),"",'選手登録'!P59)</f>
        <v>男</v>
      </c>
      <c r="BG59" s="82">
        <f>IF(ISBLANK('選手登録'!I59),"",'選手登録'!I59)</f>
      </c>
      <c r="BH59" s="82"/>
      <c r="BI59" s="356"/>
      <c r="BJ59" s="356"/>
      <c r="BK59" s="82"/>
    </row>
    <row r="60" spans="1:63" ht="13.5">
      <c r="A60" s="99"/>
      <c r="B60" s="103">
        <f>IF(ISBLANK(G60),"",COUNTA(G$17:G60))</f>
      </c>
      <c r="C60" s="28"/>
      <c r="D60" s="38">
        <v>10044</v>
      </c>
      <c r="E60" s="43">
        <v>44</v>
      </c>
      <c r="F60" s="40">
        <f t="shared" si="2"/>
      </c>
      <c r="G60" s="131"/>
      <c r="H60" s="132"/>
      <c r="I60" s="133"/>
      <c r="J60" s="41">
        <f t="shared" si="8"/>
      </c>
      <c r="K60" s="150"/>
      <c r="L60" s="151"/>
      <c r="M60" s="297"/>
      <c r="N60" s="298"/>
      <c r="O60" s="299"/>
      <c r="P60" s="38" t="s">
        <v>1717</v>
      </c>
      <c r="Q60" s="42"/>
      <c r="R60" s="1"/>
      <c r="S60" s="14">
        <f t="shared" si="0"/>
        <v>1720</v>
      </c>
      <c r="T60" s="10" t="str">
        <f t="shared" si="1"/>
        <v>可部中</v>
      </c>
      <c r="U60" s="55"/>
      <c r="V60" s="117">
        <f t="shared" si="9"/>
        <v>0</v>
      </c>
      <c r="W60" s="117" t="b">
        <f t="shared" si="11"/>
        <v>0</v>
      </c>
      <c r="X60" s="117" t="str">
        <f t="shared" si="10"/>
        <v> </v>
      </c>
      <c r="Z60" s="172">
        <v>1720</v>
      </c>
      <c r="AA60" s="172" t="s">
        <v>1352</v>
      </c>
      <c r="AB60" s="172" t="s">
        <v>307</v>
      </c>
      <c r="AC60" s="172" t="s">
        <v>17</v>
      </c>
      <c r="AD60" s="172" t="s">
        <v>16</v>
      </c>
      <c r="AE60" s="173" t="s">
        <v>308</v>
      </c>
      <c r="AF60" s="173" t="s">
        <v>309</v>
      </c>
      <c r="AG60" s="173" t="s">
        <v>310</v>
      </c>
      <c r="AH60" s="173" t="s">
        <v>311</v>
      </c>
      <c r="AI60" s="122" t="s">
        <v>1574</v>
      </c>
      <c r="AJ60" s="123" t="s">
        <v>1559</v>
      </c>
      <c r="AK60" s="172" t="s">
        <v>1794</v>
      </c>
      <c r="AM60" s="335"/>
      <c r="AN60" s="334"/>
      <c r="AO60" s="334"/>
      <c r="AV60" s="286">
        <f>IF(BB60="","",SUM(AW$17:AW60))</f>
      </c>
      <c r="AW60" s="286">
        <f t="shared" si="7"/>
      </c>
      <c r="AX60" s="82">
        <f>IF(ISBLANK('選手登録'!M60),"",'選手登録'!M60)</f>
      </c>
      <c r="AY60" s="82">
        <f>IF(ISBLANK('選手登録'!N60),"",'選手登録'!N60)</f>
      </c>
      <c r="AZ60" s="82">
        <f>IF(ISBLANK('選手登録'!O60),"",'選手登録'!O60)</f>
      </c>
      <c r="BA60" s="82">
        <f>IF(ISBLANK('選手登録'!F60),"",'選手登録'!F60)</f>
      </c>
      <c r="BB60" s="82">
        <f>IF(ISBLANK('選手登録'!G60),"",'選手登録'!G60)</f>
      </c>
      <c r="BC60" s="82">
        <f>IF(ISBLANK('選手登録'!H60),"",'選手登録'!H60)</f>
      </c>
      <c r="BD60" s="82">
        <f>IF(ISBLANK('選手登録'!K60),"",WIDECHAR('選手登録'!K60))</f>
      </c>
      <c r="BE60" s="82">
        <f>IF(ISBLANK('選手登録'!L60),"",WIDECHAR('選手登録'!L60))</f>
      </c>
      <c r="BF60" s="82" t="str">
        <f>IF(ISBLANK('選手登録'!P60),"",'選手登録'!P60)</f>
        <v>男</v>
      </c>
      <c r="BG60" s="82">
        <f>IF(ISBLANK('選手登録'!I60),"",'選手登録'!I60)</f>
      </c>
      <c r="BH60" s="82"/>
      <c r="BI60" s="356"/>
      <c r="BJ60" s="356"/>
      <c r="BK60" s="82"/>
    </row>
    <row r="61" spans="1:63" ht="14.25" thickBot="1">
      <c r="A61" s="99"/>
      <c r="B61" s="103">
        <f>IF(ISBLANK(G61),"",COUNTA(G$17:G61))</f>
      </c>
      <c r="C61" s="28"/>
      <c r="D61" s="38">
        <v>10045</v>
      </c>
      <c r="E61" s="50">
        <v>45</v>
      </c>
      <c r="F61" s="22">
        <f t="shared" si="2"/>
      </c>
      <c r="G61" s="134"/>
      <c r="H61" s="135"/>
      <c r="I61" s="136"/>
      <c r="J61" s="46">
        <f t="shared" si="8"/>
      </c>
      <c r="K61" s="152"/>
      <c r="L61" s="153"/>
      <c r="M61" s="300"/>
      <c r="N61" s="301"/>
      <c r="O61" s="302"/>
      <c r="P61" s="38" t="s">
        <v>1717</v>
      </c>
      <c r="Q61" s="42"/>
      <c r="R61" s="1"/>
      <c r="S61" s="14">
        <f t="shared" si="0"/>
        <v>1750</v>
      </c>
      <c r="T61" s="10" t="str">
        <f t="shared" si="1"/>
        <v>亀山中</v>
      </c>
      <c r="U61" s="55"/>
      <c r="V61" s="117">
        <f t="shared" si="9"/>
        <v>0</v>
      </c>
      <c r="W61" s="117" t="b">
        <f t="shared" si="11"/>
        <v>0</v>
      </c>
      <c r="X61" s="117" t="str">
        <f t="shared" si="10"/>
        <v> </v>
      </c>
      <c r="Z61" s="172">
        <v>1750</v>
      </c>
      <c r="AA61" s="172" t="s">
        <v>1353</v>
      </c>
      <c r="AB61" s="172" t="s">
        <v>312</v>
      </c>
      <c r="AC61" s="172" t="s">
        <v>17</v>
      </c>
      <c r="AD61" s="172" t="s">
        <v>16</v>
      </c>
      <c r="AE61" s="173" t="s">
        <v>313</v>
      </c>
      <c r="AF61" s="173" t="s">
        <v>314</v>
      </c>
      <c r="AG61" s="173" t="s">
        <v>315</v>
      </c>
      <c r="AH61" s="173" t="s">
        <v>316</v>
      </c>
      <c r="AI61" s="122" t="s">
        <v>1574</v>
      </c>
      <c r="AJ61" s="123" t="s">
        <v>1560</v>
      </c>
      <c r="AK61" s="172" t="s">
        <v>1795</v>
      </c>
      <c r="AM61" s="335"/>
      <c r="AN61" s="334"/>
      <c r="AO61" s="334"/>
      <c r="AV61" s="286">
        <f>IF(BB61="","",SUM(AW$17:AW61))</f>
      </c>
      <c r="AW61" s="286">
        <f t="shared" si="7"/>
      </c>
      <c r="AX61" s="82">
        <f>IF(ISBLANK('選手登録'!M61),"",'選手登録'!M61)</f>
      </c>
      <c r="AY61" s="82">
        <f>IF(ISBLANK('選手登録'!N61),"",'選手登録'!N61)</f>
      </c>
      <c r="AZ61" s="82">
        <f>IF(ISBLANK('選手登録'!O61),"",'選手登録'!O61)</f>
      </c>
      <c r="BA61" s="82">
        <f>IF(ISBLANK('選手登録'!F61),"",'選手登録'!F61)</f>
      </c>
      <c r="BB61" s="82">
        <f>IF(ISBLANK('選手登録'!G61),"",'選手登録'!G61)</f>
      </c>
      <c r="BC61" s="82">
        <f>IF(ISBLANK('選手登録'!H61),"",'選手登録'!H61)</f>
      </c>
      <c r="BD61" s="82">
        <f>IF(ISBLANK('選手登録'!K61),"",WIDECHAR('選手登録'!K61))</f>
      </c>
      <c r="BE61" s="82">
        <f>IF(ISBLANK('選手登録'!L61),"",WIDECHAR('選手登録'!L61))</f>
      </c>
      <c r="BF61" s="82" t="str">
        <f>IF(ISBLANK('選手登録'!P61),"",'選手登録'!P61)</f>
        <v>男</v>
      </c>
      <c r="BG61" s="82">
        <f>IF(ISBLANK('選手登録'!I61),"",'選手登録'!I61)</f>
      </c>
      <c r="BH61" s="82"/>
      <c r="BI61" s="356"/>
      <c r="BJ61" s="356"/>
      <c r="BK61" s="82"/>
    </row>
    <row r="62" spans="1:63" ht="13.5">
      <c r="A62" s="99"/>
      <c r="B62" s="103">
        <f>IF(ISBLANK(G62),"",COUNTA(G$17:G62))</f>
      </c>
      <c r="C62" s="28"/>
      <c r="D62" s="38">
        <v>10046</v>
      </c>
      <c r="E62" s="39">
        <v>46</v>
      </c>
      <c r="F62" s="52">
        <f t="shared" si="2"/>
      </c>
      <c r="G62" s="137"/>
      <c r="H62" s="138"/>
      <c r="I62" s="139"/>
      <c r="J62" s="48">
        <f t="shared" si="8"/>
      </c>
      <c r="K62" s="154"/>
      <c r="L62" s="155"/>
      <c r="M62" s="308"/>
      <c r="N62" s="309"/>
      <c r="O62" s="310"/>
      <c r="P62" s="38" t="s">
        <v>1717</v>
      </c>
      <c r="Q62" s="42"/>
      <c r="R62" s="1"/>
      <c r="S62" s="14">
        <f t="shared" si="0"/>
        <v>1780</v>
      </c>
      <c r="T62" s="10" t="str">
        <f t="shared" si="1"/>
        <v>清和中</v>
      </c>
      <c r="U62" s="55"/>
      <c r="V62" s="117">
        <f t="shared" si="9"/>
        <v>0</v>
      </c>
      <c r="W62" s="117" t="b">
        <f t="shared" si="11"/>
        <v>0</v>
      </c>
      <c r="X62" s="117" t="str">
        <f t="shared" si="10"/>
        <v> </v>
      </c>
      <c r="Z62" s="172">
        <v>1780</v>
      </c>
      <c r="AA62" s="172" t="s">
        <v>1354</v>
      </c>
      <c r="AB62" s="172" t="s">
        <v>317</v>
      </c>
      <c r="AC62" s="172" t="s">
        <v>17</v>
      </c>
      <c r="AD62" s="172" t="s">
        <v>16</v>
      </c>
      <c r="AE62" s="173" t="s">
        <v>318</v>
      </c>
      <c r="AF62" s="173" t="s">
        <v>319</v>
      </c>
      <c r="AG62" s="173" t="s">
        <v>320</v>
      </c>
      <c r="AH62" s="173" t="s">
        <v>321</v>
      </c>
      <c r="AI62" s="122" t="s">
        <v>1574</v>
      </c>
      <c r="AJ62" s="123" t="s">
        <v>1561</v>
      </c>
      <c r="AK62" s="172" t="s">
        <v>1796</v>
      </c>
      <c r="AM62" s="335"/>
      <c r="AN62" s="334"/>
      <c r="AO62" s="334"/>
      <c r="AV62" s="286">
        <f>IF(BB62="","",SUM(AW$17:AW62))</f>
      </c>
      <c r="AW62" s="286">
        <f t="shared" si="7"/>
      </c>
      <c r="AX62" s="82">
        <f>IF(ISBLANK('選手登録'!M62),"",'選手登録'!M62)</f>
      </c>
      <c r="AY62" s="82">
        <f>IF(ISBLANK('選手登録'!N62),"",'選手登録'!N62)</f>
      </c>
      <c r="AZ62" s="82">
        <f>IF(ISBLANK('選手登録'!O62),"",'選手登録'!O62)</f>
      </c>
      <c r="BA62" s="82">
        <f>IF(ISBLANK('選手登録'!F62),"",'選手登録'!F62)</f>
      </c>
      <c r="BB62" s="82">
        <f>IF(ISBLANK('選手登録'!G62),"",'選手登録'!G62)</f>
      </c>
      <c r="BC62" s="82">
        <f>IF(ISBLANK('選手登録'!H62),"",'選手登録'!H62)</f>
      </c>
      <c r="BD62" s="82">
        <f>IF(ISBLANK('選手登録'!K62),"",WIDECHAR('選手登録'!K62))</f>
      </c>
      <c r="BE62" s="82">
        <f>IF(ISBLANK('選手登録'!L62),"",WIDECHAR('選手登録'!L62))</f>
      </c>
      <c r="BF62" s="82" t="str">
        <f>IF(ISBLANK('選手登録'!P62),"",'選手登録'!P62)</f>
        <v>男</v>
      </c>
      <c r="BG62" s="82">
        <f>IF(ISBLANK('選手登録'!I62),"",'選手登録'!I62)</f>
      </c>
      <c r="BH62" s="82"/>
      <c r="BI62" s="356"/>
      <c r="BJ62" s="356"/>
      <c r="BK62" s="82"/>
    </row>
    <row r="63" spans="1:63" ht="13.5">
      <c r="A63" s="99"/>
      <c r="B63" s="103">
        <f>IF(ISBLANK(G63),"",COUNTA(G$17:G63))</f>
      </c>
      <c r="C63" s="28"/>
      <c r="D63" s="38">
        <v>10047</v>
      </c>
      <c r="E63" s="43">
        <v>47</v>
      </c>
      <c r="F63" s="53">
        <f t="shared" si="2"/>
      </c>
      <c r="G63" s="131"/>
      <c r="H63" s="132"/>
      <c r="I63" s="133"/>
      <c r="J63" s="41">
        <f t="shared" si="8"/>
      </c>
      <c r="K63" s="150"/>
      <c r="L63" s="151"/>
      <c r="M63" s="297"/>
      <c r="N63" s="298"/>
      <c r="O63" s="299"/>
      <c r="P63" s="38" t="s">
        <v>1717</v>
      </c>
      <c r="Q63" s="42"/>
      <c r="R63" s="1"/>
      <c r="S63" s="14">
        <f t="shared" si="0"/>
        <v>1810</v>
      </c>
      <c r="T63" s="10" t="str">
        <f t="shared" si="1"/>
        <v>日浦中</v>
      </c>
      <c r="U63" s="55"/>
      <c r="V63" s="117">
        <f t="shared" si="9"/>
        <v>0</v>
      </c>
      <c r="W63" s="117" t="b">
        <f t="shared" si="11"/>
        <v>0</v>
      </c>
      <c r="X63" s="117" t="str">
        <f t="shared" si="10"/>
        <v> </v>
      </c>
      <c r="Z63" s="172">
        <v>1810</v>
      </c>
      <c r="AA63" s="172" t="s">
        <v>1355</v>
      </c>
      <c r="AB63" s="172" t="s">
        <v>322</v>
      </c>
      <c r="AC63" s="172" t="s">
        <v>17</v>
      </c>
      <c r="AD63" s="172" t="s">
        <v>16</v>
      </c>
      <c r="AE63" s="173" t="s">
        <v>323</v>
      </c>
      <c r="AF63" s="173" t="s">
        <v>1587</v>
      </c>
      <c r="AG63" s="173" t="s">
        <v>324</v>
      </c>
      <c r="AH63" s="173" t="s">
        <v>325</v>
      </c>
      <c r="AI63" s="122" t="s">
        <v>1574</v>
      </c>
      <c r="AJ63" s="123" t="s">
        <v>1562</v>
      </c>
      <c r="AK63" s="172" t="s">
        <v>1797</v>
      </c>
      <c r="AM63" s="335"/>
      <c r="AN63" s="334"/>
      <c r="AO63" s="334"/>
      <c r="AV63" s="286">
        <f>IF(BB63="","",SUM(AW$17:AW63))</f>
      </c>
      <c r="AW63" s="286">
        <f t="shared" si="7"/>
      </c>
      <c r="AX63" s="82">
        <f>IF(ISBLANK('選手登録'!M63),"",'選手登録'!M63)</f>
      </c>
      <c r="AY63" s="82">
        <f>IF(ISBLANK('選手登録'!N63),"",'選手登録'!N63)</f>
      </c>
      <c r="AZ63" s="82">
        <f>IF(ISBLANK('選手登録'!O63),"",'選手登録'!O63)</f>
      </c>
      <c r="BA63" s="82">
        <f>IF(ISBLANK('選手登録'!F63),"",'選手登録'!F63)</f>
      </c>
      <c r="BB63" s="82">
        <f>IF(ISBLANK('選手登録'!G63),"",'選手登録'!G63)</f>
      </c>
      <c r="BC63" s="82">
        <f>IF(ISBLANK('選手登録'!H63),"",'選手登録'!H63)</f>
      </c>
      <c r="BD63" s="82">
        <f>IF(ISBLANK('選手登録'!K63),"",WIDECHAR('選手登録'!K63))</f>
      </c>
      <c r="BE63" s="82">
        <f>IF(ISBLANK('選手登録'!L63),"",WIDECHAR('選手登録'!L63))</f>
      </c>
      <c r="BF63" s="82" t="str">
        <f>IF(ISBLANK('選手登録'!P63),"",'選手登録'!P63)</f>
        <v>男</v>
      </c>
      <c r="BG63" s="82">
        <f>IF(ISBLANK('選手登録'!I63),"",'選手登録'!I63)</f>
      </c>
      <c r="BH63" s="82"/>
      <c r="BI63" s="356"/>
      <c r="BJ63" s="356"/>
      <c r="BK63" s="82"/>
    </row>
    <row r="64" spans="1:63" ht="13.5">
      <c r="A64" s="99"/>
      <c r="B64" s="103">
        <f>IF(ISBLANK(G64),"",COUNTA(G$17:G64))</f>
      </c>
      <c r="C64" s="28"/>
      <c r="D64" s="38">
        <v>10048</v>
      </c>
      <c r="E64" s="43">
        <v>48</v>
      </c>
      <c r="F64" s="53">
        <f t="shared" si="2"/>
      </c>
      <c r="G64" s="131"/>
      <c r="H64" s="132"/>
      <c r="I64" s="133"/>
      <c r="J64" s="41">
        <f t="shared" si="8"/>
      </c>
      <c r="K64" s="150"/>
      <c r="L64" s="151"/>
      <c r="M64" s="297"/>
      <c r="N64" s="298"/>
      <c r="O64" s="299"/>
      <c r="P64" s="38" t="s">
        <v>1717</v>
      </c>
      <c r="Q64" s="42"/>
      <c r="R64" s="1"/>
      <c r="S64" s="14">
        <f t="shared" si="0"/>
        <v>1840</v>
      </c>
      <c r="T64" s="10" t="str">
        <f t="shared" si="1"/>
        <v>亀崎中</v>
      </c>
      <c r="U64" s="55"/>
      <c r="V64" s="117">
        <f t="shared" si="9"/>
        <v>0</v>
      </c>
      <c r="W64" s="117" t="b">
        <f t="shared" si="11"/>
        <v>0</v>
      </c>
      <c r="X64" s="117" t="str">
        <f t="shared" si="10"/>
        <v> </v>
      </c>
      <c r="Z64" s="172">
        <v>1840</v>
      </c>
      <c r="AA64" s="172" t="s">
        <v>1356</v>
      </c>
      <c r="AB64" s="172" t="s">
        <v>326</v>
      </c>
      <c r="AC64" s="172" t="s">
        <v>17</v>
      </c>
      <c r="AD64" s="172" t="s">
        <v>16</v>
      </c>
      <c r="AE64" s="173" t="s">
        <v>327</v>
      </c>
      <c r="AF64" s="173" t="s">
        <v>328</v>
      </c>
      <c r="AG64" s="173" t="s">
        <v>329</v>
      </c>
      <c r="AH64" s="173" t="s">
        <v>330</v>
      </c>
      <c r="AI64" s="122" t="s">
        <v>1574</v>
      </c>
      <c r="AJ64" s="123" t="s">
        <v>1563</v>
      </c>
      <c r="AK64" s="172" t="s">
        <v>1798</v>
      </c>
      <c r="AM64" s="335"/>
      <c r="AN64" s="334"/>
      <c r="AO64" s="334"/>
      <c r="AV64" s="286">
        <f>IF(BB64="","",SUM(AW$17:AW64))</f>
      </c>
      <c r="AW64" s="286">
        <f t="shared" si="7"/>
      </c>
      <c r="AX64" s="82">
        <f>IF(ISBLANK('選手登録'!M64),"",'選手登録'!M64)</f>
      </c>
      <c r="AY64" s="82">
        <f>IF(ISBLANK('選手登録'!N64),"",'選手登録'!N64)</f>
      </c>
      <c r="AZ64" s="82">
        <f>IF(ISBLANK('選手登録'!O64),"",'選手登録'!O64)</f>
      </c>
      <c r="BA64" s="82">
        <f>IF(ISBLANK('選手登録'!F64),"",'選手登録'!F64)</f>
      </c>
      <c r="BB64" s="82">
        <f>IF(ISBLANK('選手登録'!G64),"",'選手登録'!G64)</f>
      </c>
      <c r="BC64" s="82">
        <f>IF(ISBLANK('選手登録'!H64),"",'選手登録'!H64)</f>
      </c>
      <c r="BD64" s="82">
        <f>IF(ISBLANK('選手登録'!K64),"",WIDECHAR('選手登録'!K64))</f>
      </c>
      <c r="BE64" s="82">
        <f>IF(ISBLANK('選手登録'!L64),"",WIDECHAR('選手登録'!L64))</f>
      </c>
      <c r="BF64" s="82" t="str">
        <f>IF(ISBLANK('選手登録'!P64),"",'選手登録'!P64)</f>
        <v>男</v>
      </c>
      <c r="BG64" s="82">
        <f>IF(ISBLANK('選手登録'!I64),"",'選手登録'!I64)</f>
      </c>
      <c r="BH64" s="82"/>
      <c r="BI64" s="356"/>
      <c r="BJ64" s="356"/>
      <c r="BK64" s="82"/>
    </row>
    <row r="65" spans="1:63" ht="13.5">
      <c r="A65" s="99"/>
      <c r="B65" s="103">
        <f>IF(ISBLANK(G65),"",COUNTA(G$17:G65))</f>
      </c>
      <c r="C65" s="28"/>
      <c r="D65" s="38">
        <v>10049</v>
      </c>
      <c r="E65" s="43">
        <v>49</v>
      </c>
      <c r="F65" s="53">
        <f t="shared" si="2"/>
      </c>
      <c r="G65" s="131"/>
      <c r="H65" s="132"/>
      <c r="I65" s="133"/>
      <c r="J65" s="41">
        <f t="shared" si="8"/>
      </c>
      <c r="K65" s="150"/>
      <c r="L65" s="151"/>
      <c r="M65" s="297"/>
      <c r="N65" s="298"/>
      <c r="O65" s="299"/>
      <c r="P65" s="38" t="s">
        <v>1717</v>
      </c>
      <c r="Q65" s="42"/>
      <c r="R65" s="1"/>
      <c r="S65" s="14">
        <f t="shared" si="0"/>
        <v>1870</v>
      </c>
      <c r="T65" s="10" t="str">
        <f t="shared" si="1"/>
        <v>三入中</v>
      </c>
      <c r="U65" s="55"/>
      <c r="V65" s="117">
        <f t="shared" si="9"/>
        <v>0</v>
      </c>
      <c r="W65" s="117" t="b">
        <f t="shared" si="11"/>
        <v>0</v>
      </c>
      <c r="X65" s="117" t="str">
        <f t="shared" si="10"/>
        <v> </v>
      </c>
      <c r="Z65" s="172">
        <v>1870</v>
      </c>
      <c r="AA65" s="172" t="s">
        <v>1357</v>
      </c>
      <c r="AB65" s="172" t="s">
        <v>331</v>
      </c>
      <c r="AC65" s="172" t="s">
        <v>17</v>
      </c>
      <c r="AD65" s="172" t="s">
        <v>16</v>
      </c>
      <c r="AE65" s="173" t="s">
        <v>332</v>
      </c>
      <c r="AF65" s="173" t="s">
        <v>333</v>
      </c>
      <c r="AG65" s="173" t="s">
        <v>334</v>
      </c>
      <c r="AH65" s="173" t="s">
        <v>335</v>
      </c>
      <c r="AI65" s="122" t="s">
        <v>1574</v>
      </c>
      <c r="AJ65" s="123" t="s">
        <v>1566</v>
      </c>
      <c r="AK65" s="172" t="s">
        <v>1799</v>
      </c>
      <c r="AM65" s="335"/>
      <c r="AN65" s="334"/>
      <c r="AO65" s="334"/>
      <c r="AV65" s="286">
        <f>IF(BB65="","",SUM(AW$17:AW65))</f>
      </c>
      <c r="AW65" s="286">
        <f t="shared" si="7"/>
      </c>
      <c r="AX65" s="82">
        <f>IF(ISBLANK('選手登録'!M65),"",'選手登録'!M65)</f>
      </c>
      <c r="AY65" s="82">
        <f>IF(ISBLANK('選手登録'!N65),"",'選手登録'!N65)</f>
      </c>
      <c r="AZ65" s="82">
        <f>IF(ISBLANK('選手登録'!O65),"",'選手登録'!O65)</f>
      </c>
      <c r="BA65" s="82">
        <f>IF(ISBLANK('選手登録'!F65),"",'選手登録'!F65)</f>
      </c>
      <c r="BB65" s="82">
        <f>IF(ISBLANK('選手登録'!G65),"",'選手登録'!G65)</f>
      </c>
      <c r="BC65" s="82">
        <f>IF(ISBLANK('選手登録'!H65),"",'選手登録'!H65)</f>
      </c>
      <c r="BD65" s="82">
        <f>IF(ISBLANK('選手登録'!K65),"",WIDECHAR('選手登録'!K65))</f>
      </c>
      <c r="BE65" s="82">
        <f>IF(ISBLANK('選手登録'!L65),"",WIDECHAR('選手登録'!L65))</f>
      </c>
      <c r="BF65" s="82" t="str">
        <f>IF(ISBLANK('選手登録'!P65),"",'選手登録'!P65)</f>
        <v>男</v>
      </c>
      <c r="BG65" s="82">
        <f>IF(ISBLANK('選手登録'!I65),"",'選手登録'!I65)</f>
      </c>
      <c r="BH65" s="82"/>
      <c r="BI65" s="356"/>
      <c r="BJ65" s="356"/>
      <c r="BK65" s="82"/>
    </row>
    <row r="66" spans="1:63" ht="14.25" thickBot="1">
      <c r="A66" s="99"/>
      <c r="B66" s="103">
        <f>IF(ISBLANK(G66),"",COUNTA(G$17:G66))</f>
      </c>
      <c r="C66" s="28"/>
      <c r="D66" s="38">
        <v>10050</v>
      </c>
      <c r="E66" s="44">
        <v>50</v>
      </c>
      <c r="F66" s="54">
        <f t="shared" si="2"/>
      </c>
      <c r="G66" s="140"/>
      <c r="H66" s="141"/>
      <c r="I66" s="142"/>
      <c r="J66" s="49">
        <f t="shared" si="8"/>
      </c>
      <c r="K66" s="156"/>
      <c r="L66" s="157"/>
      <c r="M66" s="305"/>
      <c r="N66" s="301"/>
      <c r="O66" s="302"/>
      <c r="P66" s="38" t="s">
        <v>1717</v>
      </c>
      <c r="Q66" s="42"/>
      <c r="R66" s="1"/>
      <c r="S66" s="14">
        <f t="shared" si="0"/>
        <v>1900</v>
      </c>
      <c r="T66" s="10" t="str">
        <f t="shared" si="1"/>
        <v>口田中</v>
      </c>
      <c r="U66" s="55"/>
      <c r="V66" s="117">
        <f t="shared" si="9"/>
        <v>0</v>
      </c>
      <c r="W66" s="117" t="b">
        <f t="shared" si="11"/>
        <v>0</v>
      </c>
      <c r="X66" s="117" t="str">
        <f t="shared" si="10"/>
        <v> </v>
      </c>
      <c r="Z66" s="172">
        <v>1900</v>
      </c>
      <c r="AA66" s="172" t="s">
        <v>1358</v>
      </c>
      <c r="AB66" s="172" t="s">
        <v>336</v>
      </c>
      <c r="AC66" s="172" t="s">
        <v>17</v>
      </c>
      <c r="AD66" s="172" t="s">
        <v>16</v>
      </c>
      <c r="AE66" s="173" t="s">
        <v>337</v>
      </c>
      <c r="AF66" s="173" t="s">
        <v>338</v>
      </c>
      <c r="AG66" s="173" t="s">
        <v>339</v>
      </c>
      <c r="AH66" s="173" t="s">
        <v>340</v>
      </c>
      <c r="AI66" s="122" t="s">
        <v>1574</v>
      </c>
      <c r="AJ66" s="123" t="s">
        <v>1567</v>
      </c>
      <c r="AK66" s="172" t="s">
        <v>1800</v>
      </c>
      <c r="AM66" s="335"/>
      <c r="AN66" s="334"/>
      <c r="AO66" s="334"/>
      <c r="AV66" s="286">
        <f>IF(BB66="","",SUM(AW$17:AW66))</f>
      </c>
      <c r="AW66" s="286">
        <f t="shared" si="7"/>
      </c>
      <c r="AX66" s="82">
        <f>IF(ISBLANK('選手登録'!M66),"",'選手登録'!M66)</f>
      </c>
      <c r="AY66" s="82">
        <f>IF(ISBLANK('選手登録'!N66),"",'選手登録'!N66)</f>
      </c>
      <c r="AZ66" s="82">
        <f>IF(ISBLANK('選手登録'!O66),"",'選手登録'!O66)</f>
      </c>
      <c r="BA66" s="82">
        <f>IF(ISBLANK('選手登録'!F66),"",'選手登録'!F66)</f>
      </c>
      <c r="BB66" s="82">
        <f>IF(ISBLANK('選手登録'!G66),"",'選手登録'!G66)</f>
      </c>
      <c r="BC66" s="82">
        <f>IF(ISBLANK('選手登録'!H66),"",'選手登録'!H66)</f>
      </c>
      <c r="BD66" s="82">
        <f>IF(ISBLANK('選手登録'!K66),"",WIDECHAR('選手登録'!K66))</f>
      </c>
      <c r="BE66" s="82">
        <f>IF(ISBLANK('選手登録'!L66),"",WIDECHAR('選手登録'!L66))</f>
      </c>
      <c r="BF66" s="82" t="str">
        <f>IF(ISBLANK('選手登録'!P66),"",'選手登録'!P66)</f>
        <v>男</v>
      </c>
      <c r="BG66" s="82">
        <f>IF(ISBLANK('選手登録'!I66),"",'選手登録'!I66)</f>
      </c>
      <c r="BH66" s="82"/>
      <c r="BI66" s="356"/>
      <c r="BJ66" s="356"/>
      <c r="BK66" s="82"/>
    </row>
    <row r="67" spans="1:63" ht="13.5">
      <c r="A67" s="99"/>
      <c r="B67" s="103">
        <f>IF(ISBLANK(G67),"",COUNTA(G$17:G67))</f>
      </c>
      <c r="C67" s="28"/>
      <c r="D67" s="38">
        <v>10051</v>
      </c>
      <c r="E67" s="47">
        <v>51</v>
      </c>
      <c r="F67" s="40">
        <f t="shared" si="2"/>
      </c>
      <c r="G67" s="131"/>
      <c r="H67" s="132"/>
      <c r="I67" s="139"/>
      <c r="J67" s="41">
        <f t="shared" si="8"/>
      </c>
      <c r="K67" s="150"/>
      <c r="L67" s="151"/>
      <c r="M67" s="308"/>
      <c r="N67" s="309"/>
      <c r="O67" s="310"/>
      <c r="P67" s="38" t="s">
        <v>1717</v>
      </c>
      <c r="Q67" s="42"/>
      <c r="R67" s="1"/>
      <c r="S67" s="14">
        <f t="shared" si="0"/>
        <v>1930</v>
      </c>
      <c r="T67" s="10" t="str">
        <f t="shared" si="1"/>
        <v>広島中等教育</v>
      </c>
      <c r="U67" s="55"/>
      <c r="V67" s="117">
        <f t="shared" si="9"/>
        <v>0</v>
      </c>
      <c r="W67" s="117" t="b">
        <f t="shared" si="11"/>
        <v>0</v>
      </c>
      <c r="X67" s="117" t="str">
        <f t="shared" si="10"/>
        <v> </v>
      </c>
      <c r="Z67" s="172">
        <v>1930</v>
      </c>
      <c r="AA67" s="172" t="s">
        <v>1547</v>
      </c>
      <c r="AB67" s="172" t="s">
        <v>1548</v>
      </c>
      <c r="AC67" s="172" t="s">
        <v>17</v>
      </c>
      <c r="AD67" s="172" t="s">
        <v>16</v>
      </c>
      <c r="AE67" s="173" t="s">
        <v>341</v>
      </c>
      <c r="AF67" s="173" t="s">
        <v>342</v>
      </c>
      <c r="AG67" s="173" t="s">
        <v>343</v>
      </c>
      <c r="AH67" s="173" t="s">
        <v>344</v>
      </c>
      <c r="AI67" s="122" t="s">
        <v>1574</v>
      </c>
      <c r="AJ67" s="123" t="s">
        <v>1568</v>
      </c>
      <c r="AK67" s="172" t="s">
        <v>1547</v>
      </c>
      <c r="AM67" s="335"/>
      <c r="AN67" s="334"/>
      <c r="AO67" s="334"/>
      <c r="AV67" s="286">
        <f>IF(BB67="","",SUM(AW$17:AW67))</f>
      </c>
      <c r="AW67" s="286">
        <f t="shared" si="7"/>
      </c>
      <c r="AX67" s="82">
        <f>IF(ISBLANK('選手登録'!M67),"",'選手登録'!M67)</f>
      </c>
      <c r="AY67" s="82">
        <f>IF(ISBLANK('選手登録'!N67),"",'選手登録'!N67)</f>
      </c>
      <c r="AZ67" s="82">
        <f>IF(ISBLANK('選手登録'!O67),"",'選手登録'!O67)</f>
      </c>
      <c r="BA67" s="82">
        <f>IF(ISBLANK('選手登録'!F67),"",'選手登録'!F67)</f>
      </c>
      <c r="BB67" s="82">
        <f>IF(ISBLANK('選手登録'!G67),"",'選手登録'!G67)</f>
      </c>
      <c r="BC67" s="82">
        <f>IF(ISBLANK('選手登録'!H67),"",'選手登録'!H67)</f>
      </c>
      <c r="BD67" s="82">
        <f>IF(ISBLANK('選手登録'!K67),"",WIDECHAR('選手登録'!K67))</f>
      </c>
      <c r="BE67" s="82">
        <f>IF(ISBLANK('選手登録'!L67),"",WIDECHAR('選手登録'!L67))</f>
      </c>
      <c r="BF67" s="82" t="str">
        <f>IF(ISBLANK('選手登録'!P67),"",'選手登録'!P67)</f>
        <v>男</v>
      </c>
      <c r="BG67" s="82">
        <f>IF(ISBLANK('選手登録'!I67),"",'選手登録'!I67)</f>
      </c>
      <c r="BH67" s="82"/>
      <c r="BI67" s="356"/>
      <c r="BJ67" s="356"/>
      <c r="BK67" s="82"/>
    </row>
    <row r="68" spans="1:63" ht="13.5">
      <c r="A68" s="99"/>
      <c r="B68" s="103">
        <f>IF(ISBLANK(G68),"",COUNTA(G$17:G68))</f>
      </c>
      <c r="C68" s="28"/>
      <c r="D68" s="38">
        <v>10052</v>
      </c>
      <c r="E68" s="43">
        <v>52</v>
      </c>
      <c r="F68" s="40">
        <f t="shared" si="2"/>
      </c>
      <c r="G68" s="131"/>
      <c r="H68" s="132"/>
      <c r="I68" s="133"/>
      <c r="J68" s="41">
        <f t="shared" si="8"/>
      </c>
      <c r="K68" s="150"/>
      <c r="L68" s="151"/>
      <c r="M68" s="297"/>
      <c r="N68" s="298"/>
      <c r="O68" s="299"/>
      <c r="P68" s="38" t="s">
        <v>1717</v>
      </c>
      <c r="Q68" s="42"/>
      <c r="R68" s="1"/>
      <c r="S68" s="14">
        <f aca="true" t="shared" si="12" ref="S68:S131">Z68</f>
        <v>1960</v>
      </c>
      <c r="T68" s="10" t="str">
        <f aca="true" t="shared" si="13" ref="T68:T132">IF(ISBLANK(AA68),"",AA68)</f>
        <v>瀬野川中</v>
      </c>
      <c r="U68" s="55"/>
      <c r="V68" s="117">
        <f t="shared" si="9"/>
        <v>0</v>
      </c>
      <c r="W68" s="117" t="b">
        <f t="shared" si="11"/>
        <v>0</v>
      </c>
      <c r="X68" s="117" t="str">
        <f t="shared" si="10"/>
        <v> </v>
      </c>
      <c r="Z68" s="172">
        <v>1960</v>
      </c>
      <c r="AA68" s="172" t="s">
        <v>1359</v>
      </c>
      <c r="AB68" s="172" t="s">
        <v>345</v>
      </c>
      <c r="AC68" s="172" t="s">
        <v>73</v>
      </c>
      <c r="AD68" s="172" t="s">
        <v>16</v>
      </c>
      <c r="AE68" s="173" t="s">
        <v>346</v>
      </c>
      <c r="AF68" s="173" t="s">
        <v>347</v>
      </c>
      <c r="AG68" s="173" t="s">
        <v>348</v>
      </c>
      <c r="AH68" s="173" t="s">
        <v>349</v>
      </c>
      <c r="AI68" s="122" t="s">
        <v>1575</v>
      </c>
      <c r="AJ68" s="123" t="s">
        <v>1556</v>
      </c>
      <c r="AK68" s="172" t="s">
        <v>1814</v>
      </c>
      <c r="AN68" s="334"/>
      <c r="AO68" s="334"/>
      <c r="AV68" s="286">
        <f>IF(BB68="","",SUM(AW$17:AW68))</f>
      </c>
      <c r="AW68" s="286">
        <f t="shared" si="7"/>
      </c>
      <c r="AX68" s="82">
        <f>IF(ISBLANK('選手登録'!M68),"",'選手登録'!M68)</f>
      </c>
      <c r="AY68" s="82">
        <f>IF(ISBLANK('選手登録'!N68),"",'選手登録'!N68)</f>
      </c>
      <c r="AZ68" s="82">
        <f>IF(ISBLANK('選手登録'!O68),"",'選手登録'!O68)</f>
      </c>
      <c r="BA68" s="82">
        <f>IF(ISBLANK('選手登録'!F68),"",'選手登録'!F68)</f>
      </c>
      <c r="BB68" s="82">
        <f>IF(ISBLANK('選手登録'!G68),"",'選手登録'!G68)</f>
      </c>
      <c r="BC68" s="82">
        <f>IF(ISBLANK('選手登録'!H68),"",'選手登録'!H68)</f>
      </c>
      <c r="BD68" s="82">
        <f>IF(ISBLANK('選手登録'!K68),"",WIDECHAR('選手登録'!K68))</f>
      </c>
      <c r="BE68" s="82">
        <f>IF(ISBLANK('選手登録'!L68),"",WIDECHAR('選手登録'!L68))</f>
      </c>
      <c r="BF68" s="82" t="str">
        <f>IF(ISBLANK('選手登録'!P68),"",'選手登録'!P68)</f>
        <v>男</v>
      </c>
      <c r="BG68" s="82">
        <f>IF(ISBLANK('選手登録'!I68),"",'選手登録'!I68)</f>
      </c>
      <c r="BH68" s="82"/>
      <c r="BI68" s="356"/>
      <c r="BJ68" s="356"/>
      <c r="BK68" s="82"/>
    </row>
    <row r="69" spans="1:63" ht="13.5">
      <c r="A69" s="99"/>
      <c r="B69" s="103">
        <f>IF(ISBLANK(G69),"",COUNTA(G$17:G69))</f>
      </c>
      <c r="C69" s="28"/>
      <c r="D69" s="38">
        <v>10053</v>
      </c>
      <c r="E69" s="43">
        <v>53</v>
      </c>
      <c r="F69" s="40">
        <f t="shared" si="2"/>
      </c>
      <c r="G69" s="131"/>
      <c r="H69" s="132"/>
      <c r="I69" s="133"/>
      <c r="J69" s="41">
        <f t="shared" si="8"/>
      </c>
      <c r="K69" s="150"/>
      <c r="L69" s="151"/>
      <c r="M69" s="297"/>
      <c r="N69" s="298"/>
      <c r="O69" s="299"/>
      <c r="P69" s="38" t="s">
        <v>1717</v>
      </c>
      <c r="Q69" s="42"/>
      <c r="R69" s="1"/>
      <c r="S69" s="14">
        <f t="shared" si="12"/>
        <v>1990</v>
      </c>
      <c r="T69" s="10" t="str">
        <f t="shared" si="13"/>
        <v>阿戸中</v>
      </c>
      <c r="U69" s="55"/>
      <c r="V69" s="117">
        <f t="shared" si="9"/>
        <v>0</v>
      </c>
      <c r="W69" s="117" t="b">
        <f t="shared" si="11"/>
        <v>0</v>
      </c>
      <c r="X69" s="117" t="str">
        <f t="shared" si="10"/>
        <v> </v>
      </c>
      <c r="Z69" s="172">
        <v>1990</v>
      </c>
      <c r="AA69" s="172" t="s">
        <v>1360</v>
      </c>
      <c r="AB69" s="172" t="s">
        <v>350</v>
      </c>
      <c r="AC69" s="172" t="s">
        <v>73</v>
      </c>
      <c r="AD69" s="172" t="s">
        <v>16</v>
      </c>
      <c r="AE69" s="173" t="s">
        <v>351</v>
      </c>
      <c r="AF69" s="173" t="s">
        <v>352</v>
      </c>
      <c r="AG69" s="173" t="s">
        <v>353</v>
      </c>
      <c r="AH69" s="173" t="s">
        <v>354</v>
      </c>
      <c r="AI69" s="122" t="s">
        <v>1575</v>
      </c>
      <c r="AJ69" s="123" t="s">
        <v>1557</v>
      </c>
      <c r="AK69" s="172" t="s">
        <v>1815</v>
      </c>
      <c r="AM69" s="335"/>
      <c r="AN69" s="334"/>
      <c r="AO69" s="334"/>
      <c r="AV69" s="286">
        <f>IF(BB69="","",SUM(AW$17:AW69))</f>
      </c>
      <c r="AW69" s="286">
        <f t="shared" si="7"/>
      </c>
      <c r="AX69" s="82">
        <f>IF(ISBLANK('選手登録'!M69),"",'選手登録'!M69)</f>
      </c>
      <c r="AY69" s="82">
        <f>IF(ISBLANK('選手登録'!N69),"",'選手登録'!N69)</f>
      </c>
      <c r="AZ69" s="82">
        <f>IF(ISBLANK('選手登録'!O69),"",'選手登録'!O69)</f>
      </c>
      <c r="BA69" s="82">
        <f>IF(ISBLANK('選手登録'!F69),"",'選手登録'!F69)</f>
      </c>
      <c r="BB69" s="82">
        <f>IF(ISBLANK('選手登録'!G69),"",'選手登録'!G69)</f>
      </c>
      <c r="BC69" s="82">
        <f>IF(ISBLANK('選手登録'!H69),"",'選手登録'!H69)</f>
      </c>
      <c r="BD69" s="82">
        <f>IF(ISBLANK('選手登録'!K69),"",WIDECHAR('選手登録'!K69))</f>
      </c>
      <c r="BE69" s="82">
        <f>IF(ISBLANK('選手登録'!L69),"",WIDECHAR('選手登録'!L69))</f>
      </c>
      <c r="BF69" s="82" t="str">
        <f>IF(ISBLANK('選手登録'!P69),"",'選手登録'!P69)</f>
        <v>男</v>
      </c>
      <c r="BG69" s="82">
        <f>IF(ISBLANK('選手登録'!I69),"",'選手登録'!I69)</f>
      </c>
      <c r="BH69" s="82"/>
      <c r="BI69" s="356"/>
      <c r="BJ69" s="356"/>
      <c r="BK69" s="82"/>
    </row>
    <row r="70" spans="1:63" ht="13.5">
      <c r="A70" s="99"/>
      <c r="B70" s="103">
        <f>IF(ISBLANK(G70),"",COUNTA(G$17:G70))</f>
      </c>
      <c r="C70" s="28"/>
      <c r="D70" s="38">
        <v>10054</v>
      </c>
      <c r="E70" s="43">
        <v>54</v>
      </c>
      <c r="F70" s="40">
        <f t="shared" si="2"/>
      </c>
      <c r="G70" s="131"/>
      <c r="H70" s="132"/>
      <c r="I70" s="133"/>
      <c r="J70" s="41">
        <f t="shared" si="8"/>
      </c>
      <c r="K70" s="150"/>
      <c r="L70" s="151"/>
      <c r="M70" s="297"/>
      <c r="N70" s="298"/>
      <c r="O70" s="299"/>
      <c r="P70" s="38" t="s">
        <v>1717</v>
      </c>
      <c r="Q70" s="42"/>
      <c r="R70" s="1"/>
      <c r="S70" s="14">
        <f t="shared" si="12"/>
        <v>2020</v>
      </c>
      <c r="T70" s="10" t="str">
        <f t="shared" si="13"/>
        <v>船越中</v>
      </c>
      <c r="U70" s="55"/>
      <c r="V70" s="117">
        <f t="shared" si="9"/>
        <v>0</v>
      </c>
      <c r="W70" s="117" t="b">
        <f t="shared" si="11"/>
        <v>0</v>
      </c>
      <c r="X70" s="117" t="str">
        <f t="shared" si="10"/>
        <v> </v>
      </c>
      <c r="Z70" s="172">
        <v>2020</v>
      </c>
      <c r="AA70" s="172" t="s">
        <v>1361</v>
      </c>
      <c r="AB70" s="172" t="s">
        <v>355</v>
      </c>
      <c r="AC70" s="172" t="s">
        <v>73</v>
      </c>
      <c r="AD70" s="172" t="s">
        <v>16</v>
      </c>
      <c r="AE70" s="173" t="s">
        <v>356</v>
      </c>
      <c r="AF70" s="173" t="s">
        <v>357</v>
      </c>
      <c r="AG70" s="173" t="s">
        <v>358</v>
      </c>
      <c r="AH70" s="173" t="s">
        <v>359</v>
      </c>
      <c r="AI70" s="122" t="s">
        <v>1575</v>
      </c>
      <c r="AJ70" s="123" t="s">
        <v>1558</v>
      </c>
      <c r="AK70" s="172" t="s">
        <v>1816</v>
      </c>
      <c r="AM70" s="335"/>
      <c r="AN70" s="334"/>
      <c r="AO70" s="334"/>
      <c r="AV70" s="286">
        <f>IF(BB70="","",SUM(AW$17:AW70))</f>
      </c>
      <c r="AW70" s="286">
        <f t="shared" si="7"/>
      </c>
      <c r="AX70" s="82">
        <f>IF(ISBLANK('選手登録'!M70),"",'選手登録'!M70)</f>
      </c>
      <c r="AY70" s="82">
        <f>IF(ISBLANK('選手登録'!N70),"",'選手登録'!N70)</f>
      </c>
      <c r="AZ70" s="82">
        <f>IF(ISBLANK('選手登録'!O70),"",'選手登録'!O70)</f>
      </c>
      <c r="BA70" s="82">
        <f>IF(ISBLANK('選手登録'!F70),"",'選手登録'!F70)</f>
      </c>
      <c r="BB70" s="82">
        <f>IF(ISBLANK('選手登録'!G70),"",'選手登録'!G70)</f>
      </c>
      <c r="BC70" s="82">
        <f>IF(ISBLANK('選手登録'!H70),"",'選手登録'!H70)</f>
      </c>
      <c r="BD70" s="82">
        <f>IF(ISBLANK('選手登録'!K70),"",WIDECHAR('選手登録'!K70))</f>
      </c>
      <c r="BE70" s="82">
        <f>IF(ISBLANK('選手登録'!L70),"",WIDECHAR('選手登録'!L70))</f>
      </c>
      <c r="BF70" s="82" t="str">
        <f>IF(ISBLANK('選手登録'!P70),"",'選手登録'!P70)</f>
        <v>男</v>
      </c>
      <c r="BG70" s="82">
        <f>IF(ISBLANK('選手登録'!I70),"",'選手登録'!I70)</f>
      </c>
      <c r="BH70" s="82"/>
      <c r="BI70" s="356"/>
      <c r="BJ70" s="356"/>
      <c r="BK70" s="82"/>
    </row>
    <row r="71" spans="1:63" ht="14.25" thickBot="1">
      <c r="A71" s="99"/>
      <c r="B71" s="103">
        <f>IF(ISBLANK(G71),"",COUNTA(G$17:G71))</f>
      </c>
      <c r="C71" s="28"/>
      <c r="D71" s="38">
        <v>10055</v>
      </c>
      <c r="E71" s="50">
        <v>55</v>
      </c>
      <c r="F71" s="22">
        <f t="shared" si="2"/>
      </c>
      <c r="G71" s="143"/>
      <c r="H71" s="144"/>
      <c r="I71" s="142"/>
      <c r="J71" s="51">
        <f t="shared" si="8"/>
      </c>
      <c r="K71" s="160"/>
      <c r="L71" s="161"/>
      <c r="M71" s="300"/>
      <c r="N71" s="301"/>
      <c r="O71" s="302"/>
      <c r="P71" s="38" t="s">
        <v>1717</v>
      </c>
      <c r="Q71" s="42"/>
      <c r="R71" s="1"/>
      <c r="S71" s="14">
        <f t="shared" si="12"/>
        <v>2050</v>
      </c>
      <c r="T71" s="10" t="str">
        <f t="shared" si="13"/>
        <v>矢野中</v>
      </c>
      <c r="U71" s="55"/>
      <c r="V71" s="117">
        <f t="shared" si="9"/>
        <v>0</v>
      </c>
      <c r="W71" s="117" t="b">
        <f t="shared" si="11"/>
        <v>0</v>
      </c>
      <c r="X71" s="117" t="str">
        <f t="shared" si="10"/>
        <v> </v>
      </c>
      <c r="Z71" s="172">
        <v>2050</v>
      </c>
      <c r="AA71" s="172" t="s">
        <v>1362</v>
      </c>
      <c r="AB71" s="172" t="s">
        <v>360</v>
      </c>
      <c r="AC71" s="172" t="s">
        <v>73</v>
      </c>
      <c r="AD71" s="172" t="s">
        <v>16</v>
      </c>
      <c r="AE71" s="173" t="s">
        <v>361</v>
      </c>
      <c r="AF71" s="173" t="s">
        <v>362</v>
      </c>
      <c r="AG71" s="173" t="s">
        <v>363</v>
      </c>
      <c r="AH71" s="173" t="s">
        <v>364</v>
      </c>
      <c r="AI71" s="122" t="s">
        <v>1575</v>
      </c>
      <c r="AJ71" s="123" t="s">
        <v>1559</v>
      </c>
      <c r="AK71" s="172" t="s">
        <v>1817</v>
      </c>
      <c r="AM71" s="335"/>
      <c r="AN71" s="334"/>
      <c r="AO71" s="334"/>
      <c r="AV71" s="286">
        <f>IF(BB71="","",SUM(AW$17:AW71))</f>
      </c>
      <c r="AW71" s="286">
        <f t="shared" si="7"/>
      </c>
      <c r="AX71" s="82">
        <f>IF(ISBLANK('選手登録'!M71),"",'選手登録'!M71)</f>
      </c>
      <c r="AY71" s="82">
        <f>IF(ISBLANK('選手登録'!N71),"",'選手登録'!N71)</f>
      </c>
      <c r="AZ71" s="82">
        <f>IF(ISBLANK('選手登録'!O71),"",'選手登録'!O71)</f>
      </c>
      <c r="BA71" s="82">
        <f>IF(ISBLANK('選手登録'!F71),"",'選手登録'!F71)</f>
      </c>
      <c r="BB71" s="82">
        <f>IF(ISBLANK('選手登録'!G71),"",'選手登録'!G71)</f>
      </c>
      <c r="BC71" s="82">
        <f>IF(ISBLANK('選手登録'!H71),"",'選手登録'!H71)</f>
      </c>
      <c r="BD71" s="82">
        <f>IF(ISBLANK('選手登録'!K71),"",WIDECHAR('選手登録'!K71))</f>
      </c>
      <c r="BE71" s="82">
        <f>IF(ISBLANK('選手登録'!L71),"",WIDECHAR('選手登録'!L71))</f>
      </c>
      <c r="BF71" s="82" t="str">
        <f>IF(ISBLANK('選手登録'!P71),"",'選手登録'!P71)</f>
        <v>男</v>
      </c>
      <c r="BG71" s="82">
        <f>IF(ISBLANK('選手登録'!I71),"",'選手登録'!I71)</f>
      </c>
      <c r="BH71" s="82"/>
      <c r="BI71" s="356"/>
      <c r="BJ71" s="356"/>
      <c r="BK71" s="82"/>
    </row>
    <row r="72" spans="1:63" ht="13.5">
      <c r="A72" s="99"/>
      <c r="B72" s="103">
        <f>IF(ISBLANK(G72),"",COUNTA(G$17:G72))</f>
      </c>
      <c r="C72" s="28"/>
      <c r="D72" s="38">
        <v>10056</v>
      </c>
      <c r="E72" s="39">
        <v>56</v>
      </c>
      <c r="F72" s="52">
        <f t="shared" si="2"/>
      </c>
      <c r="G72" s="137"/>
      <c r="H72" s="138"/>
      <c r="I72" s="133"/>
      <c r="J72" s="48">
        <f t="shared" si="8"/>
      </c>
      <c r="K72" s="154"/>
      <c r="L72" s="155"/>
      <c r="M72" s="308"/>
      <c r="N72" s="309"/>
      <c r="O72" s="310"/>
      <c r="P72" s="38" t="s">
        <v>1717</v>
      </c>
      <c r="Q72" s="42"/>
      <c r="R72" s="1"/>
      <c r="S72" s="14">
        <f t="shared" si="12"/>
        <v>2080</v>
      </c>
      <c r="T72" s="10" t="str">
        <f t="shared" si="13"/>
        <v>瀬野川東中</v>
      </c>
      <c r="U72" s="55"/>
      <c r="V72" s="117">
        <f t="shared" si="9"/>
        <v>0</v>
      </c>
      <c r="W72" s="117" t="b">
        <f t="shared" si="11"/>
        <v>0</v>
      </c>
      <c r="X72" s="117" t="str">
        <f t="shared" si="10"/>
        <v> </v>
      </c>
      <c r="Z72" s="172">
        <v>2080</v>
      </c>
      <c r="AA72" s="172" t="s">
        <v>1363</v>
      </c>
      <c r="AB72" s="172" t="s">
        <v>365</v>
      </c>
      <c r="AC72" s="172" t="s">
        <v>73</v>
      </c>
      <c r="AD72" s="172" t="s">
        <v>16</v>
      </c>
      <c r="AE72" s="173" t="s">
        <v>346</v>
      </c>
      <c r="AF72" s="173" t="s">
        <v>366</v>
      </c>
      <c r="AG72" s="173" t="s">
        <v>367</v>
      </c>
      <c r="AH72" s="173" t="s">
        <v>368</v>
      </c>
      <c r="AI72" s="122" t="s">
        <v>1575</v>
      </c>
      <c r="AJ72" s="123" t="s">
        <v>1560</v>
      </c>
      <c r="AK72" s="172" t="s">
        <v>1818</v>
      </c>
      <c r="AM72" s="335"/>
      <c r="AN72" s="334"/>
      <c r="AO72" s="334"/>
      <c r="AV72" s="286">
        <f>IF(BB72="","",SUM(AW$17:AW72))</f>
      </c>
      <c r="AW72" s="286">
        <f t="shared" si="7"/>
      </c>
      <c r="AX72" s="82">
        <f>IF(ISBLANK('選手登録'!M72),"",'選手登録'!M72)</f>
      </c>
      <c r="AY72" s="82">
        <f>IF(ISBLANK('選手登録'!N72),"",'選手登録'!N72)</f>
      </c>
      <c r="AZ72" s="82">
        <f>IF(ISBLANK('選手登録'!O72),"",'選手登録'!O72)</f>
      </c>
      <c r="BA72" s="82">
        <f>IF(ISBLANK('選手登録'!F72),"",'選手登録'!F72)</f>
      </c>
      <c r="BB72" s="82">
        <f>IF(ISBLANK('選手登録'!G72),"",'選手登録'!G72)</f>
      </c>
      <c r="BC72" s="82">
        <f>IF(ISBLANK('選手登録'!H72),"",'選手登録'!H72)</f>
      </c>
      <c r="BD72" s="82">
        <f>IF(ISBLANK('選手登録'!K72),"",WIDECHAR('選手登録'!K72))</f>
      </c>
      <c r="BE72" s="82">
        <f>IF(ISBLANK('選手登録'!L72),"",WIDECHAR('選手登録'!L72))</f>
      </c>
      <c r="BF72" s="82" t="str">
        <f>IF(ISBLANK('選手登録'!P72),"",'選手登録'!P72)</f>
        <v>男</v>
      </c>
      <c r="BG72" s="82">
        <f>IF(ISBLANK('選手登録'!I72),"",'選手登録'!I72)</f>
      </c>
      <c r="BH72" s="82"/>
      <c r="BI72" s="356"/>
      <c r="BJ72" s="356"/>
      <c r="BK72" s="82"/>
    </row>
    <row r="73" spans="1:63" ht="13.5">
      <c r="A73" s="99"/>
      <c r="B73" s="103">
        <f>IF(ISBLANK(G73),"",COUNTA(G$17:G73))</f>
      </c>
      <c r="C73" s="28"/>
      <c r="D73" s="38">
        <v>10057</v>
      </c>
      <c r="E73" s="43">
        <v>57</v>
      </c>
      <c r="F73" s="53">
        <f t="shared" si="2"/>
      </c>
      <c r="G73" s="131"/>
      <c r="H73" s="132"/>
      <c r="I73" s="133"/>
      <c r="J73" s="41">
        <f t="shared" si="8"/>
      </c>
      <c r="K73" s="150"/>
      <c r="L73" s="151"/>
      <c r="M73" s="297"/>
      <c r="N73" s="298"/>
      <c r="O73" s="299"/>
      <c r="P73" s="38" t="s">
        <v>1717</v>
      </c>
      <c r="Q73" s="42"/>
      <c r="R73" s="1"/>
      <c r="S73" s="14">
        <f t="shared" si="12"/>
        <v>2110</v>
      </c>
      <c r="T73" s="10" t="str">
        <f t="shared" si="13"/>
        <v>広島三和中</v>
      </c>
      <c r="U73" s="55"/>
      <c r="V73" s="117">
        <f t="shared" si="9"/>
        <v>0</v>
      </c>
      <c r="W73" s="117" t="b">
        <f t="shared" si="11"/>
        <v>0</v>
      </c>
      <c r="X73" s="117" t="str">
        <f t="shared" si="10"/>
        <v> </v>
      </c>
      <c r="Z73" s="172">
        <v>2110</v>
      </c>
      <c r="AA73" s="172" t="s">
        <v>1364</v>
      </c>
      <c r="AB73" s="172" t="s">
        <v>369</v>
      </c>
      <c r="AC73" s="172" t="s">
        <v>173</v>
      </c>
      <c r="AD73" s="172" t="s">
        <v>16</v>
      </c>
      <c r="AE73" s="173" t="s">
        <v>370</v>
      </c>
      <c r="AF73" s="173" t="s">
        <v>371</v>
      </c>
      <c r="AG73" s="173" t="s">
        <v>372</v>
      </c>
      <c r="AH73" s="173" t="s">
        <v>373</v>
      </c>
      <c r="AI73" s="122" t="s">
        <v>1576</v>
      </c>
      <c r="AJ73" s="123" t="s">
        <v>1556</v>
      </c>
      <c r="AK73" s="172" t="s">
        <v>1819</v>
      </c>
      <c r="AM73" s="335"/>
      <c r="AN73" s="334"/>
      <c r="AO73" s="334"/>
      <c r="AV73" s="286">
        <f>IF(BB73="","",SUM(AW$17:AW73))</f>
      </c>
      <c r="AW73" s="286">
        <f t="shared" si="7"/>
      </c>
      <c r="AX73" s="82">
        <f>IF(ISBLANK('選手登録'!M73),"",'選手登録'!M73)</f>
      </c>
      <c r="AY73" s="82">
        <f>IF(ISBLANK('選手登録'!N73),"",'選手登録'!N73)</f>
      </c>
      <c r="AZ73" s="82">
        <f>IF(ISBLANK('選手登録'!O73),"",'選手登録'!O73)</f>
      </c>
      <c r="BA73" s="82">
        <f>IF(ISBLANK('選手登録'!F73),"",'選手登録'!F73)</f>
      </c>
      <c r="BB73" s="82">
        <f>IF(ISBLANK('選手登録'!G73),"",'選手登録'!G73)</f>
      </c>
      <c r="BC73" s="82">
        <f>IF(ISBLANK('選手登録'!H73),"",'選手登録'!H73)</f>
      </c>
      <c r="BD73" s="82">
        <f>IF(ISBLANK('選手登録'!K73),"",WIDECHAR('選手登録'!K73))</f>
      </c>
      <c r="BE73" s="82">
        <f>IF(ISBLANK('選手登録'!L73),"",WIDECHAR('選手登録'!L73))</f>
      </c>
      <c r="BF73" s="82" t="str">
        <f>IF(ISBLANK('選手登録'!P73),"",'選手登録'!P73)</f>
        <v>男</v>
      </c>
      <c r="BG73" s="82">
        <f>IF(ISBLANK('選手登録'!I73),"",'選手登録'!I73)</f>
      </c>
      <c r="BH73" s="82"/>
      <c r="BI73" s="356"/>
      <c r="BJ73" s="356"/>
      <c r="BK73" s="82"/>
    </row>
    <row r="74" spans="1:63" ht="13.5">
      <c r="A74" s="99"/>
      <c r="B74" s="103">
        <f>IF(ISBLANK(G74),"",COUNTA(G$17:G74))</f>
      </c>
      <c r="C74" s="28"/>
      <c r="D74" s="38">
        <v>10058</v>
      </c>
      <c r="E74" s="43">
        <v>58</v>
      </c>
      <c r="F74" s="53">
        <f t="shared" si="2"/>
      </c>
      <c r="G74" s="131"/>
      <c r="H74" s="132"/>
      <c r="I74" s="133"/>
      <c r="J74" s="41">
        <f t="shared" si="8"/>
      </c>
      <c r="K74" s="150"/>
      <c r="L74" s="151"/>
      <c r="M74" s="297"/>
      <c r="N74" s="298"/>
      <c r="O74" s="299"/>
      <c r="P74" s="38" t="s">
        <v>1717</v>
      </c>
      <c r="Q74" s="42"/>
      <c r="R74" s="1"/>
      <c r="S74" s="14">
        <f t="shared" si="12"/>
        <v>2140</v>
      </c>
      <c r="T74" s="10" t="str">
        <f t="shared" si="13"/>
        <v>五日市観音中</v>
      </c>
      <c r="U74" s="55"/>
      <c r="V74" s="117">
        <f t="shared" si="9"/>
        <v>0</v>
      </c>
      <c r="W74" s="117" t="b">
        <f t="shared" si="11"/>
        <v>0</v>
      </c>
      <c r="X74" s="117" t="str">
        <f t="shared" si="10"/>
        <v> </v>
      </c>
      <c r="Z74" s="172">
        <v>2140</v>
      </c>
      <c r="AA74" s="172" t="s">
        <v>1365</v>
      </c>
      <c r="AB74" s="172" t="s">
        <v>1727</v>
      </c>
      <c r="AC74" s="172" t="s">
        <v>173</v>
      </c>
      <c r="AD74" s="172" t="s">
        <v>16</v>
      </c>
      <c r="AE74" s="173" t="s">
        <v>374</v>
      </c>
      <c r="AF74" s="173" t="s">
        <v>375</v>
      </c>
      <c r="AG74" s="173" t="s">
        <v>376</v>
      </c>
      <c r="AH74" s="173" t="s">
        <v>377</v>
      </c>
      <c r="AI74" s="122" t="s">
        <v>1576</v>
      </c>
      <c r="AJ74" s="123" t="s">
        <v>1557</v>
      </c>
      <c r="AK74" s="172" t="s">
        <v>1820</v>
      </c>
      <c r="AM74" s="335"/>
      <c r="AN74" s="334"/>
      <c r="AO74" s="334"/>
      <c r="AV74" s="286">
        <f>IF(BB74="","",SUM(AW$17:AW74))</f>
      </c>
      <c r="AW74" s="286">
        <f t="shared" si="7"/>
      </c>
      <c r="AX74" s="82">
        <f>IF(ISBLANK('選手登録'!M74),"",'選手登録'!M74)</f>
      </c>
      <c r="AY74" s="82">
        <f>IF(ISBLANK('選手登録'!N74),"",'選手登録'!N74)</f>
      </c>
      <c r="AZ74" s="82">
        <f>IF(ISBLANK('選手登録'!O74),"",'選手登録'!O74)</f>
      </c>
      <c r="BA74" s="82">
        <f>IF(ISBLANK('選手登録'!F74),"",'選手登録'!F74)</f>
      </c>
      <c r="BB74" s="82">
        <f>IF(ISBLANK('選手登録'!G74),"",'選手登録'!G74)</f>
      </c>
      <c r="BC74" s="82">
        <f>IF(ISBLANK('選手登録'!H74),"",'選手登録'!H74)</f>
      </c>
      <c r="BD74" s="82">
        <f>IF(ISBLANK('選手登録'!K74),"",WIDECHAR('選手登録'!K74))</f>
      </c>
      <c r="BE74" s="82">
        <f>IF(ISBLANK('選手登録'!L74),"",WIDECHAR('選手登録'!L74))</f>
      </c>
      <c r="BF74" s="82" t="str">
        <f>IF(ISBLANK('選手登録'!P74),"",'選手登録'!P74)</f>
        <v>男</v>
      </c>
      <c r="BG74" s="82">
        <f>IF(ISBLANK('選手登録'!I74),"",'選手登録'!I74)</f>
      </c>
      <c r="BH74" s="82"/>
      <c r="BI74" s="356"/>
      <c r="BJ74" s="356"/>
      <c r="BK74" s="82"/>
    </row>
    <row r="75" spans="1:63" ht="13.5">
      <c r="A75" s="99"/>
      <c r="B75" s="103">
        <f>IF(ISBLANK(G75),"",COUNTA(G$17:G75))</f>
      </c>
      <c r="C75" s="28"/>
      <c r="D75" s="38">
        <v>10059</v>
      </c>
      <c r="E75" s="43">
        <v>59</v>
      </c>
      <c r="F75" s="53">
        <f t="shared" si="2"/>
      </c>
      <c r="G75" s="131"/>
      <c r="H75" s="132"/>
      <c r="I75" s="133"/>
      <c r="J75" s="41">
        <f t="shared" si="8"/>
      </c>
      <c r="K75" s="150"/>
      <c r="L75" s="151"/>
      <c r="M75" s="297"/>
      <c r="N75" s="298"/>
      <c r="O75" s="299"/>
      <c r="P75" s="38" t="s">
        <v>1717</v>
      </c>
      <c r="Q75" s="42"/>
      <c r="R75" s="1"/>
      <c r="S75" s="14">
        <f t="shared" si="12"/>
        <v>2170</v>
      </c>
      <c r="T75" s="10" t="str">
        <f t="shared" si="13"/>
        <v>五月が丘中</v>
      </c>
      <c r="U75" s="55"/>
      <c r="V75" s="117">
        <f t="shared" si="9"/>
        <v>0</v>
      </c>
      <c r="W75" s="117" t="b">
        <f t="shared" si="11"/>
        <v>0</v>
      </c>
      <c r="X75" s="117" t="str">
        <f t="shared" si="10"/>
        <v> </v>
      </c>
      <c r="Z75" s="172">
        <v>2170</v>
      </c>
      <c r="AA75" s="172" t="s">
        <v>1366</v>
      </c>
      <c r="AB75" s="172" t="s">
        <v>378</v>
      </c>
      <c r="AC75" s="172" t="s">
        <v>173</v>
      </c>
      <c r="AD75" s="172" t="s">
        <v>16</v>
      </c>
      <c r="AE75" s="173" t="s">
        <v>379</v>
      </c>
      <c r="AF75" s="173" t="s">
        <v>380</v>
      </c>
      <c r="AG75" s="173" t="s">
        <v>381</v>
      </c>
      <c r="AH75" s="173" t="s">
        <v>382</v>
      </c>
      <c r="AI75" s="122" t="s">
        <v>1576</v>
      </c>
      <c r="AJ75" s="123" t="s">
        <v>1558</v>
      </c>
      <c r="AK75" s="172" t="s">
        <v>1821</v>
      </c>
      <c r="AM75" s="334"/>
      <c r="AN75" s="334"/>
      <c r="AO75" s="334"/>
      <c r="AV75" s="286">
        <f>IF(BB75="","",SUM(AW$17:AW75))</f>
      </c>
      <c r="AW75" s="286">
        <f t="shared" si="7"/>
      </c>
      <c r="AX75" s="82">
        <f>IF(ISBLANK('選手登録'!M75),"",'選手登録'!M75)</f>
      </c>
      <c r="AY75" s="82">
        <f>IF(ISBLANK('選手登録'!N75),"",'選手登録'!N75)</f>
      </c>
      <c r="AZ75" s="82">
        <f>IF(ISBLANK('選手登録'!O75),"",'選手登録'!O75)</f>
      </c>
      <c r="BA75" s="82">
        <f>IF(ISBLANK('選手登録'!F75),"",'選手登録'!F75)</f>
      </c>
      <c r="BB75" s="82">
        <f>IF(ISBLANK('選手登録'!G75),"",'選手登録'!G75)</f>
      </c>
      <c r="BC75" s="82">
        <f>IF(ISBLANK('選手登録'!H75),"",'選手登録'!H75)</f>
      </c>
      <c r="BD75" s="82">
        <f>IF(ISBLANK('選手登録'!K75),"",WIDECHAR('選手登録'!K75))</f>
      </c>
      <c r="BE75" s="82">
        <f>IF(ISBLANK('選手登録'!L75),"",WIDECHAR('選手登録'!L75))</f>
      </c>
      <c r="BF75" s="82" t="str">
        <f>IF(ISBLANK('選手登録'!P75),"",'選手登録'!P75)</f>
        <v>男</v>
      </c>
      <c r="BG75" s="82">
        <f>IF(ISBLANK('選手登録'!I75),"",'選手登録'!I75)</f>
      </c>
      <c r="BH75" s="82"/>
      <c r="BI75" s="356"/>
      <c r="BJ75" s="356"/>
      <c r="BK75" s="82"/>
    </row>
    <row r="76" spans="1:63" ht="14.25" thickBot="1">
      <c r="A76" s="99"/>
      <c r="B76" s="103">
        <f>IF(ISBLANK(G76),"",COUNTA(G$17:G76))</f>
      </c>
      <c r="C76" s="28"/>
      <c r="D76" s="38">
        <v>20060</v>
      </c>
      <c r="E76" s="44">
        <v>60</v>
      </c>
      <c r="F76" s="54">
        <f t="shared" si="2"/>
      </c>
      <c r="G76" s="140"/>
      <c r="H76" s="141"/>
      <c r="I76" s="136"/>
      <c r="J76" s="49">
        <f t="shared" si="8"/>
      </c>
      <c r="K76" s="156"/>
      <c r="L76" s="157"/>
      <c r="M76" s="305"/>
      <c r="N76" s="301"/>
      <c r="O76" s="302"/>
      <c r="P76" s="38" t="s">
        <v>1717</v>
      </c>
      <c r="Q76" s="42"/>
      <c r="R76" s="1"/>
      <c r="S76" s="14">
        <f t="shared" si="12"/>
        <v>2200</v>
      </c>
      <c r="T76" s="10" t="str">
        <f t="shared" si="13"/>
        <v>美鈴が丘中</v>
      </c>
      <c r="U76" s="55"/>
      <c r="V76" s="117">
        <f t="shared" si="9"/>
        <v>0</v>
      </c>
      <c r="W76" s="117" t="b">
        <f t="shared" si="11"/>
        <v>0</v>
      </c>
      <c r="X76" s="117" t="str">
        <f t="shared" si="10"/>
        <v> </v>
      </c>
      <c r="Z76" s="172">
        <v>2200</v>
      </c>
      <c r="AA76" s="172" t="s">
        <v>1367</v>
      </c>
      <c r="AB76" s="172" t="s">
        <v>383</v>
      </c>
      <c r="AC76" s="172" t="s">
        <v>173</v>
      </c>
      <c r="AD76" s="172" t="s">
        <v>16</v>
      </c>
      <c r="AE76" s="173" t="s">
        <v>384</v>
      </c>
      <c r="AF76" s="173" t="s">
        <v>385</v>
      </c>
      <c r="AG76" s="173" t="s">
        <v>386</v>
      </c>
      <c r="AH76" s="173" t="s">
        <v>387</v>
      </c>
      <c r="AI76" s="122" t="s">
        <v>1576</v>
      </c>
      <c r="AJ76" s="123" t="s">
        <v>1559</v>
      </c>
      <c r="AK76" s="172" t="s">
        <v>1822</v>
      </c>
      <c r="AM76" s="335"/>
      <c r="AN76" s="334"/>
      <c r="AO76" s="334"/>
      <c r="AV76" s="286">
        <f>IF(BB76="","",SUM(AW$17:AW76))</f>
      </c>
      <c r="AW76" s="286">
        <f t="shared" si="7"/>
      </c>
      <c r="AX76" s="82">
        <f>IF(ISBLANK('選手登録'!M76),"",'選手登録'!M76)</f>
      </c>
      <c r="AY76" s="82">
        <f>IF(ISBLANK('選手登録'!N76),"",'選手登録'!N76)</f>
      </c>
      <c r="AZ76" s="82">
        <f>IF(ISBLANK('選手登録'!O76),"",'選手登録'!O76)</f>
      </c>
      <c r="BA76" s="82">
        <f>IF(ISBLANK('選手登録'!F76),"",'選手登録'!F76)</f>
      </c>
      <c r="BB76" s="82">
        <f>IF(ISBLANK('選手登録'!G76),"",'選手登録'!G76)</f>
      </c>
      <c r="BC76" s="82">
        <f>IF(ISBLANK('選手登録'!H76),"",'選手登録'!H76)</f>
      </c>
      <c r="BD76" s="82">
        <f>IF(ISBLANK('選手登録'!K76),"",WIDECHAR('選手登録'!K76))</f>
      </c>
      <c r="BE76" s="82">
        <f>IF(ISBLANK('選手登録'!L76),"",WIDECHAR('選手登録'!L76))</f>
      </c>
      <c r="BF76" s="82" t="str">
        <f>IF(ISBLANK('選手登録'!P76),"",'選手登録'!P76)</f>
        <v>男</v>
      </c>
      <c r="BG76" s="82">
        <f>IF(ISBLANK('選手登録'!I76),"",'選手登録'!I76)</f>
      </c>
      <c r="BH76" s="82"/>
      <c r="BI76" s="356"/>
      <c r="BJ76" s="356"/>
      <c r="BK76" s="82"/>
    </row>
    <row r="77" spans="1:63" ht="13.5">
      <c r="A77" s="99"/>
      <c r="B77" s="103">
        <f>IF(ISBLANK(G77),"",COUNTA(G$17:G77))</f>
      </c>
      <c r="C77" s="28"/>
      <c r="D77" s="38">
        <v>20061</v>
      </c>
      <c r="E77" s="47">
        <v>61</v>
      </c>
      <c r="F77" s="40">
        <f t="shared" si="2"/>
      </c>
      <c r="G77" s="131"/>
      <c r="H77" s="132"/>
      <c r="I77" s="139"/>
      <c r="J77" s="41">
        <f t="shared" si="8"/>
      </c>
      <c r="K77" s="150"/>
      <c r="L77" s="151"/>
      <c r="M77" s="308"/>
      <c r="N77" s="309"/>
      <c r="O77" s="310"/>
      <c r="P77" s="38" t="s">
        <v>1717</v>
      </c>
      <c r="Q77" s="42"/>
      <c r="R77" s="1"/>
      <c r="S77" s="14">
        <f t="shared" si="12"/>
        <v>2230</v>
      </c>
      <c r="T77" s="10" t="str">
        <f t="shared" si="13"/>
        <v>五日市中</v>
      </c>
      <c r="U77" s="55"/>
      <c r="V77" s="117">
        <f t="shared" si="9"/>
        <v>0</v>
      </c>
      <c r="W77" s="117" t="b">
        <f t="shared" si="11"/>
        <v>0</v>
      </c>
      <c r="X77" s="117" t="str">
        <f t="shared" si="10"/>
        <v> </v>
      </c>
      <c r="Z77" s="172">
        <v>2230</v>
      </c>
      <c r="AA77" s="172" t="s">
        <v>1368</v>
      </c>
      <c r="AB77" s="172" t="s">
        <v>388</v>
      </c>
      <c r="AC77" s="172" t="s">
        <v>173</v>
      </c>
      <c r="AD77" s="172" t="s">
        <v>16</v>
      </c>
      <c r="AE77" s="173" t="s">
        <v>389</v>
      </c>
      <c r="AF77" s="173" t="s">
        <v>390</v>
      </c>
      <c r="AG77" s="173" t="s">
        <v>391</v>
      </c>
      <c r="AH77" s="173" t="s">
        <v>392</v>
      </c>
      <c r="AI77" s="122" t="s">
        <v>1576</v>
      </c>
      <c r="AJ77" s="123" t="s">
        <v>1560</v>
      </c>
      <c r="AK77" s="172" t="s">
        <v>1823</v>
      </c>
      <c r="AM77" s="335"/>
      <c r="AN77" s="334"/>
      <c r="AO77" s="334"/>
      <c r="AV77" s="286">
        <f>IF(BB77="","",SUM(AW$17:AW77))</f>
      </c>
      <c r="AW77" s="286">
        <f t="shared" si="7"/>
      </c>
      <c r="AX77" s="82">
        <f>IF(ISBLANK('選手登録'!M77),"",'選手登録'!M77)</f>
      </c>
      <c r="AY77" s="82">
        <f>IF(ISBLANK('選手登録'!N77),"",'選手登録'!N77)</f>
      </c>
      <c r="AZ77" s="82">
        <f>IF(ISBLANK('選手登録'!O77),"",'選手登録'!O77)</f>
      </c>
      <c r="BA77" s="82">
        <f>IF(ISBLANK('選手登録'!F77),"",'選手登録'!F77)</f>
      </c>
      <c r="BB77" s="82">
        <f>IF(ISBLANK('選手登録'!G77),"",'選手登録'!G77)</f>
      </c>
      <c r="BC77" s="82">
        <f>IF(ISBLANK('選手登録'!H77),"",'選手登録'!H77)</f>
      </c>
      <c r="BD77" s="82">
        <f>IF(ISBLANK('選手登録'!K77),"",WIDECHAR('選手登録'!K77))</f>
      </c>
      <c r="BE77" s="82">
        <f>IF(ISBLANK('選手登録'!L77),"",WIDECHAR('選手登録'!L77))</f>
      </c>
      <c r="BF77" s="82" t="str">
        <f>IF(ISBLANK('選手登録'!P77),"",'選手登録'!P77)</f>
        <v>男</v>
      </c>
      <c r="BG77" s="82">
        <f>IF(ISBLANK('選手登録'!I77),"",'選手登録'!I77)</f>
      </c>
      <c r="BH77" s="82"/>
      <c r="BI77" s="356"/>
      <c r="BJ77" s="356"/>
      <c r="BK77" s="82"/>
    </row>
    <row r="78" spans="1:63" ht="13.5">
      <c r="A78" s="99"/>
      <c r="B78" s="103">
        <f>IF(ISBLANK(G78),"",COUNTA(G$17:G78))</f>
      </c>
      <c r="C78" s="28"/>
      <c r="D78" s="38">
        <v>20062</v>
      </c>
      <c r="E78" s="43">
        <v>62</v>
      </c>
      <c r="F78" s="40">
        <f t="shared" si="2"/>
      </c>
      <c r="G78" s="131"/>
      <c r="H78" s="132"/>
      <c r="I78" s="133"/>
      <c r="J78" s="41">
        <f t="shared" si="8"/>
      </c>
      <c r="K78" s="150"/>
      <c r="L78" s="151"/>
      <c r="M78" s="297"/>
      <c r="N78" s="298"/>
      <c r="O78" s="299"/>
      <c r="P78" s="38" t="s">
        <v>1717</v>
      </c>
      <c r="Q78" s="42"/>
      <c r="R78" s="1"/>
      <c r="S78" s="14">
        <f t="shared" si="12"/>
        <v>2260</v>
      </c>
      <c r="T78" s="10" t="str">
        <f t="shared" si="13"/>
        <v>五日市南中</v>
      </c>
      <c r="U78" s="55"/>
      <c r="V78" s="117">
        <f t="shared" si="9"/>
        <v>0</v>
      </c>
      <c r="W78" s="117" t="b">
        <f t="shared" si="11"/>
        <v>0</v>
      </c>
      <c r="X78" s="117" t="str">
        <f t="shared" si="10"/>
        <v> </v>
      </c>
      <c r="Z78" s="172">
        <v>2260</v>
      </c>
      <c r="AA78" s="172" t="s">
        <v>1369</v>
      </c>
      <c r="AB78" s="172" t="s">
        <v>393</v>
      </c>
      <c r="AC78" s="172" t="s">
        <v>173</v>
      </c>
      <c r="AD78" s="172" t="s">
        <v>16</v>
      </c>
      <c r="AE78" s="173" t="s">
        <v>394</v>
      </c>
      <c r="AF78" s="173" t="s">
        <v>395</v>
      </c>
      <c r="AG78" s="173" t="s">
        <v>396</v>
      </c>
      <c r="AH78" s="173" t="s">
        <v>397</v>
      </c>
      <c r="AI78" s="122" t="s">
        <v>1576</v>
      </c>
      <c r="AJ78" s="123" t="s">
        <v>1561</v>
      </c>
      <c r="AK78" s="172" t="s">
        <v>1824</v>
      </c>
      <c r="AM78" s="335"/>
      <c r="AN78" s="334"/>
      <c r="AO78" s="334"/>
      <c r="AV78" s="286">
        <f>IF(BB78="","",SUM(AW$17:AW78))</f>
      </c>
      <c r="AW78" s="286">
        <f t="shared" si="7"/>
      </c>
      <c r="AX78" s="82">
        <f>IF(ISBLANK('選手登録'!M78),"",'選手登録'!M78)</f>
      </c>
      <c r="AY78" s="82">
        <f>IF(ISBLANK('選手登録'!N78),"",'選手登録'!N78)</f>
      </c>
      <c r="AZ78" s="82">
        <f>IF(ISBLANK('選手登録'!O78),"",'選手登録'!O78)</f>
      </c>
      <c r="BA78" s="82">
        <f>IF(ISBLANK('選手登録'!F78),"",'選手登録'!F78)</f>
      </c>
      <c r="BB78" s="82">
        <f>IF(ISBLANK('選手登録'!G78),"",'選手登録'!G78)</f>
      </c>
      <c r="BC78" s="82">
        <f>IF(ISBLANK('選手登録'!H78),"",'選手登録'!H78)</f>
      </c>
      <c r="BD78" s="82">
        <f>IF(ISBLANK('選手登録'!K78),"",WIDECHAR('選手登録'!K78))</f>
      </c>
      <c r="BE78" s="82">
        <f>IF(ISBLANK('選手登録'!L78),"",WIDECHAR('選手登録'!L78))</f>
      </c>
      <c r="BF78" s="82" t="str">
        <f>IF(ISBLANK('選手登録'!P78),"",'選手登録'!P78)</f>
        <v>男</v>
      </c>
      <c r="BG78" s="82">
        <f>IF(ISBLANK('選手登録'!I78),"",'選手登録'!I78)</f>
      </c>
      <c r="BH78" s="82"/>
      <c r="BI78" s="356"/>
      <c r="BJ78" s="356"/>
      <c r="BK78" s="82"/>
    </row>
    <row r="79" spans="1:63" ht="13.5">
      <c r="A79" s="99"/>
      <c r="B79" s="103">
        <f>IF(ISBLANK(G79),"",COUNTA(G$17:G79))</f>
      </c>
      <c r="C79" s="28"/>
      <c r="D79" s="38">
        <v>20063</v>
      </c>
      <c r="E79" s="43">
        <v>63</v>
      </c>
      <c r="F79" s="40">
        <f t="shared" si="2"/>
      </c>
      <c r="G79" s="131"/>
      <c r="H79" s="132"/>
      <c r="I79" s="133"/>
      <c r="J79" s="41">
        <f t="shared" si="8"/>
      </c>
      <c r="K79" s="150"/>
      <c r="L79" s="151"/>
      <c r="M79" s="297"/>
      <c r="N79" s="298"/>
      <c r="O79" s="299"/>
      <c r="P79" s="38" t="s">
        <v>1717</v>
      </c>
      <c r="Q79" s="42"/>
      <c r="R79" s="1"/>
      <c r="S79" s="14">
        <f t="shared" si="12"/>
        <v>2290</v>
      </c>
      <c r="T79" s="10" t="str">
        <f t="shared" si="13"/>
        <v>城山中</v>
      </c>
      <c r="U79" s="55"/>
      <c r="V79" s="117">
        <f t="shared" si="9"/>
        <v>0</v>
      </c>
      <c r="W79" s="117" t="b">
        <f t="shared" si="11"/>
        <v>0</v>
      </c>
      <c r="X79" s="117" t="str">
        <f t="shared" si="10"/>
        <v> </v>
      </c>
      <c r="Z79" s="172">
        <v>2290</v>
      </c>
      <c r="AA79" s="172" t="s">
        <v>1370</v>
      </c>
      <c r="AB79" s="172" t="s">
        <v>398</v>
      </c>
      <c r="AC79" s="172" t="s">
        <v>173</v>
      </c>
      <c r="AD79" s="172" t="s">
        <v>16</v>
      </c>
      <c r="AE79" s="173" t="s">
        <v>399</v>
      </c>
      <c r="AF79" s="173" t="s">
        <v>400</v>
      </c>
      <c r="AG79" s="173" t="s">
        <v>401</v>
      </c>
      <c r="AH79" s="173" t="s">
        <v>402</v>
      </c>
      <c r="AI79" s="122" t="s">
        <v>1576</v>
      </c>
      <c r="AJ79" s="123" t="s">
        <v>1562</v>
      </c>
      <c r="AK79" s="172" t="s">
        <v>1825</v>
      </c>
      <c r="AM79" s="335"/>
      <c r="AN79" s="334"/>
      <c r="AO79" s="334"/>
      <c r="AV79" s="286">
        <f>IF(BB79="","",SUM(AW$17:AW79))</f>
      </c>
      <c r="AW79" s="286">
        <f t="shared" si="7"/>
      </c>
      <c r="AX79" s="82">
        <f>IF(ISBLANK('選手登録'!M79),"",'選手登録'!M79)</f>
      </c>
      <c r="AY79" s="82">
        <f>IF(ISBLANK('選手登録'!N79),"",'選手登録'!N79)</f>
      </c>
      <c r="AZ79" s="82">
        <f>IF(ISBLANK('選手登録'!O79),"",'選手登録'!O79)</f>
      </c>
      <c r="BA79" s="82">
        <f>IF(ISBLANK('選手登録'!F79),"",'選手登録'!F79)</f>
      </c>
      <c r="BB79" s="82">
        <f>IF(ISBLANK('選手登録'!G79),"",'選手登録'!G79)</f>
      </c>
      <c r="BC79" s="82">
        <f>IF(ISBLANK('選手登録'!H79),"",'選手登録'!H79)</f>
      </c>
      <c r="BD79" s="82">
        <f>IF(ISBLANK('選手登録'!K79),"",WIDECHAR('選手登録'!K79))</f>
      </c>
      <c r="BE79" s="82">
        <f>IF(ISBLANK('選手登録'!L79),"",WIDECHAR('選手登録'!L79))</f>
      </c>
      <c r="BF79" s="82" t="str">
        <f>IF(ISBLANK('選手登録'!P79),"",'選手登録'!P79)</f>
        <v>男</v>
      </c>
      <c r="BG79" s="82">
        <f>IF(ISBLANK('選手登録'!I79),"",'選手登録'!I79)</f>
      </c>
      <c r="BH79" s="82"/>
      <c r="BI79" s="356"/>
      <c r="BJ79" s="356"/>
      <c r="BK79" s="82"/>
    </row>
    <row r="80" spans="1:63" ht="13.5">
      <c r="A80" s="99"/>
      <c r="B80" s="103">
        <f>IF(ISBLANK(G80),"",COUNTA(G$17:G80))</f>
      </c>
      <c r="C80" s="28"/>
      <c r="D80" s="38">
        <v>20064</v>
      </c>
      <c r="E80" s="43">
        <v>64</v>
      </c>
      <c r="F80" s="40">
        <f t="shared" si="2"/>
      </c>
      <c r="G80" s="131"/>
      <c r="H80" s="132"/>
      <c r="I80" s="133"/>
      <c r="J80" s="41">
        <f t="shared" si="8"/>
      </c>
      <c r="K80" s="150"/>
      <c r="L80" s="151"/>
      <c r="M80" s="297"/>
      <c r="N80" s="298"/>
      <c r="O80" s="299"/>
      <c r="P80" s="38" t="s">
        <v>1717</v>
      </c>
      <c r="Q80" s="42"/>
      <c r="R80" s="1"/>
      <c r="S80" s="14">
        <f t="shared" si="12"/>
        <v>2320</v>
      </c>
      <c r="T80" s="10" t="str">
        <f t="shared" si="13"/>
        <v>湯来中</v>
      </c>
      <c r="U80" s="55"/>
      <c r="V80" s="117">
        <f t="shared" si="9"/>
        <v>0</v>
      </c>
      <c r="W80" s="117" t="b">
        <f t="shared" si="11"/>
        <v>0</v>
      </c>
      <c r="X80" s="117" t="str">
        <f t="shared" si="10"/>
        <v> </v>
      </c>
      <c r="Z80" s="172">
        <v>2320</v>
      </c>
      <c r="AA80" s="172" t="s">
        <v>1371</v>
      </c>
      <c r="AB80" s="172" t="s">
        <v>403</v>
      </c>
      <c r="AC80" s="172" t="s">
        <v>173</v>
      </c>
      <c r="AD80" s="172" t="s">
        <v>16</v>
      </c>
      <c r="AE80" s="173" t="s">
        <v>404</v>
      </c>
      <c r="AF80" s="173" t="s">
        <v>1588</v>
      </c>
      <c r="AG80" s="173" t="s">
        <v>405</v>
      </c>
      <c r="AH80" s="173" t="s">
        <v>406</v>
      </c>
      <c r="AI80" s="122" t="s">
        <v>1576</v>
      </c>
      <c r="AJ80" s="123" t="s">
        <v>1563</v>
      </c>
      <c r="AK80" s="172" t="s">
        <v>1826</v>
      </c>
      <c r="AM80" s="335"/>
      <c r="AN80" s="334"/>
      <c r="AO80" s="334"/>
      <c r="AV80" s="286">
        <f>IF(BB80="","",SUM(AW$17:AW80))</f>
      </c>
      <c r="AW80" s="286">
        <f t="shared" si="7"/>
      </c>
      <c r="AX80" s="82">
        <f>IF(ISBLANK('選手登録'!M80),"",'選手登録'!M80)</f>
      </c>
      <c r="AY80" s="82">
        <f>IF(ISBLANK('選手登録'!N80),"",'選手登録'!N80)</f>
      </c>
      <c r="AZ80" s="82">
        <f>IF(ISBLANK('選手登録'!O80),"",'選手登録'!O80)</f>
      </c>
      <c r="BA80" s="82">
        <f>IF(ISBLANK('選手登録'!F80),"",'選手登録'!F80)</f>
      </c>
      <c r="BB80" s="82">
        <f>IF(ISBLANK('選手登録'!G80),"",'選手登録'!G80)</f>
      </c>
      <c r="BC80" s="82">
        <f>IF(ISBLANK('選手登録'!H80),"",'選手登録'!H80)</f>
      </c>
      <c r="BD80" s="82">
        <f>IF(ISBLANK('選手登録'!K80),"",WIDECHAR('選手登録'!K80))</f>
      </c>
      <c r="BE80" s="82">
        <f>IF(ISBLANK('選手登録'!L80),"",WIDECHAR('選手登録'!L80))</f>
      </c>
      <c r="BF80" s="82" t="str">
        <f>IF(ISBLANK('選手登録'!P80),"",'選手登録'!P80)</f>
        <v>男</v>
      </c>
      <c r="BG80" s="82">
        <f>IF(ISBLANK('選手登録'!I80),"",'選手登録'!I80)</f>
      </c>
      <c r="BH80" s="82"/>
      <c r="BI80" s="356"/>
      <c r="BJ80" s="356"/>
      <c r="BK80" s="82"/>
    </row>
    <row r="81" spans="1:63" ht="14.25" thickBot="1">
      <c r="A81" s="99"/>
      <c r="B81" s="103">
        <f>IF(ISBLANK(G81),"",COUNTA(G$17:G81))</f>
      </c>
      <c r="C81" s="28"/>
      <c r="D81" s="38">
        <v>20065</v>
      </c>
      <c r="E81" s="50">
        <v>65</v>
      </c>
      <c r="F81" s="22">
        <f aca="true" t="shared" si="14" ref="F81:F96">IF(G$5="","",IF(G81="","",G$5+D81))</f>
      </c>
      <c r="G81" s="143"/>
      <c r="H81" s="144"/>
      <c r="I81" s="142"/>
      <c r="J81" s="51">
        <f t="shared" si="8"/>
      </c>
      <c r="K81" s="160"/>
      <c r="L81" s="161"/>
      <c r="M81" s="300"/>
      <c r="N81" s="301"/>
      <c r="O81" s="302"/>
      <c r="P81" s="38" t="s">
        <v>1717</v>
      </c>
      <c r="Q81" s="42"/>
      <c r="R81" s="1"/>
      <c r="S81" s="14">
        <f t="shared" si="12"/>
        <v>2350</v>
      </c>
      <c r="T81" s="10" t="str">
        <f t="shared" si="13"/>
        <v>砂谷中</v>
      </c>
      <c r="U81" s="105"/>
      <c r="V81" s="117">
        <f aca="true" t="shared" si="15" ref="V81:V96">LEN(G81)+LEN(H81)</f>
        <v>0</v>
      </c>
      <c r="W81" s="117" t="b">
        <f t="shared" si="11"/>
        <v>0</v>
      </c>
      <c r="X81" s="117" t="str">
        <f aca="true" t="shared" si="16" ref="X81:X96">ASC(K81)&amp;" "&amp;ASC(L81)</f>
        <v> </v>
      </c>
      <c r="Z81" s="172">
        <v>2350</v>
      </c>
      <c r="AA81" s="172" t="s">
        <v>1372</v>
      </c>
      <c r="AB81" s="172" t="s">
        <v>407</v>
      </c>
      <c r="AC81" s="172" t="s">
        <v>173</v>
      </c>
      <c r="AD81" s="172" t="s">
        <v>16</v>
      </c>
      <c r="AE81" s="173" t="s">
        <v>408</v>
      </c>
      <c r="AF81" s="173" t="s">
        <v>1589</v>
      </c>
      <c r="AG81" s="173" t="s">
        <v>409</v>
      </c>
      <c r="AH81" s="173" t="s">
        <v>410</v>
      </c>
      <c r="AI81" s="122" t="s">
        <v>1576</v>
      </c>
      <c r="AJ81" s="123" t="s">
        <v>1566</v>
      </c>
      <c r="AK81" s="172" t="s">
        <v>1827</v>
      </c>
      <c r="AM81" s="335"/>
      <c r="AN81" s="334"/>
      <c r="AO81" s="334"/>
      <c r="AV81" s="286">
        <f>IF(BB81="","",SUM(AW$17:AW81))</f>
      </c>
      <c r="AW81" s="286">
        <f t="shared" si="7"/>
      </c>
      <c r="AX81" s="82">
        <f>IF(ISBLANK('選手登録'!M81),"",'選手登録'!M81)</f>
      </c>
      <c r="AY81" s="82">
        <f>IF(ISBLANK('選手登録'!N81),"",'選手登録'!N81)</f>
      </c>
      <c r="AZ81" s="82">
        <f>IF(ISBLANK('選手登録'!O81),"",'選手登録'!O81)</f>
      </c>
      <c r="BA81" s="82">
        <f>IF(ISBLANK('選手登録'!F81),"",'選手登録'!F81)</f>
      </c>
      <c r="BB81" s="82">
        <f>IF(ISBLANK('選手登録'!G81),"",'選手登録'!G81)</f>
      </c>
      <c r="BC81" s="82">
        <f>IF(ISBLANK('選手登録'!H81),"",'選手登録'!H81)</f>
      </c>
      <c r="BD81" s="82">
        <f>IF(ISBLANK('選手登録'!K81),"",WIDECHAR('選手登録'!K81))</f>
      </c>
      <c r="BE81" s="82">
        <f>IF(ISBLANK('選手登録'!L81),"",WIDECHAR('選手登録'!L81))</f>
      </c>
      <c r="BF81" s="82" t="str">
        <f>IF(ISBLANK('選手登録'!P81),"",'選手登録'!P81)</f>
        <v>男</v>
      </c>
      <c r="BG81" s="82">
        <f>IF(ISBLANK('選手登録'!I81),"",'選手登録'!I81)</f>
      </c>
      <c r="BH81" s="82"/>
      <c r="BI81" s="356"/>
      <c r="BJ81" s="356"/>
      <c r="BK81" s="82"/>
    </row>
    <row r="82" spans="1:63" ht="13.5">
      <c r="A82" s="99"/>
      <c r="B82" s="103">
        <f>IF(ISBLANK(G82),"",COUNTA(G$17:G82))</f>
      </c>
      <c r="C82" s="28"/>
      <c r="D82" s="38">
        <v>20066</v>
      </c>
      <c r="E82" s="39">
        <v>66</v>
      </c>
      <c r="F82" s="52">
        <f t="shared" si="14"/>
      </c>
      <c r="G82" s="137"/>
      <c r="H82" s="138"/>
      <c r="I82" s="139"/>
      <c r="J82" s="48">
        <f t="shared" si="8"/>
      </c>
      <c r="K82" s="154"/>
      <c r="L82" s="155"/>
      <c r="M82" s="308"/>
      <c r="N82" s="309"/>
      <c r="O82" s="310"/>
      <c r="P82" s="38" t="s">
        <v>1717</v>
      </c>
      <c r="Q82" s="42"/>
      <c r="R82" s="1"/>
      <c r="S82" s="14">
        <f t="shared" si="12"/>
        <v>2380</v>
      </c>
      <c r="T82" s="10" t="str">
        <f t="shared" si="13"/>
        <v>広島なぎさ中</v>
      </c>
      <c r="U82" s="105"/>
      <c r="V82" s="117">
        <f t="shared" si="15"/>
        <v>0</v>
      </c>
      <c r="W82" s="117" t="b">
        <f t="shared" si="11"/>
        <v>0</v>
      </c>
      <c r="X82" s="117" t="str">
        <f t="shared" si="16"/>
        <v> </v>
      </c>
      <c r="Z82" s="172">
        <v>2380</v>
      </c>
      <c r="AA82" s="172" t="s">
        <v>1373</v>
      </c>
      <c r="AB82" s="172" t="s">
        <v>411</v>
      </c>
      <c r="AC82" s="172" t="s">
        <v>173</v>
      </c>
      <c r="AD82" s="172" t="s">
        <v>16</v>
      </c>
      <c r="AE82" s="173" t="s">
        <v>412</v>
      </c>
      <c r="AF82" s="173" t="s">
        <v>1590</v>
      </c>
      <c r="AG82" s="173" t="s">
        <v>413</v>
      </c>
      <c r="AH82" s="173" t="s">
        <v>414</v>
      </c>
      <c r="AI82" s="122" t="s">
        <v>1576</v>
      </c>
      <c r="AJ82" s="123" t="s">
        <v>1567</v>
      </c>
      <c r="AK82" s="172" t="s">
        <v>1828</v>
      </c>
      <c r="AM82" s="335"/>
      <c r="AN82" s="334"/>
      <c r="AO82" s="334"/>
      <c r="AV82" s="286">
        <f>IF(BB82="","",SUM(AW$17:AW82))</f>
      </c>
      <c r="AW82" s="286">
        <f aca="true" t="shared" si="17" ref="AW82:AW145">IF(BB82="","",1)</f>
      </c>
      <c r="AX82" s="82">
        <f>IF(ISBLANK('選手登録'!M82),"",'選手登録'!M82)</f>
      </c>
      <c r="AY82" s="82">
        <f>IF(ISBLANK('選手登録'!N82),"",'選手登録'!N82)</f>
      </c>
      <c r="AZ82" s="82">
        <f>IF(ISBLANK('選手登録'!O82),"",'選手登録'!O82)</f>
      </c>
      <c r="BA82" s="82">
        <f>IF(ISBLANK('選手登録'!F82),"",'選手登録'!F82)</f>
      </c>
      <c r="BB82" s="82">
        <f>IF(ISBLANK('選手登録'!G82),"",'選手登録'!G82)</f>
      </c>
      <c r="BC82" s="82">
        <f>IF(ISBLANK('選手登録'!H82),"",'選手登録'!H82)</f>
      </c>
      <c r="BD82" s="82">
        <f>IF(ISBLANK('選手登録'!K82),"",WIDECHAR('選手登録'!K82))</f>
      </c>
      <c r="BE82" s="82">
        <f>IF(ISBLANK('選手登録'!L82),"",WIDECHAR('選手登録'!L82))</f>
      </c>
      <c r="BF82" s="82" t="str">
        <f>IF(ISBLANK('選手登録'!P82),"",'選手登録'!P82)</f>
        <v>男</v>
      </c>
      <c r="BG82" s="82">
        <f>IF(ISBLANK('選手登録'!I82),"",'選手登録'!I82)</f>
      </c>
      <c r="BH82" s="82"/>
      <c r="BI82" s="356"/>
      <c r="BJ82" s="356"/>
      <c r="BK82" s="82"/>
    </row>
    <row r="83" spans="1:63" ht="13.5">
      <c r="A83" s="99"/>
      <c r="B83" s="103">
        <f>IF(ISBLANK(G83),"",COUNTA(G$17:G83))</f>
      </c>
      <c r="C83" s="28"/>
      <c r="D83" s="38">
        <v>20067</v>
      </c>
      <c r="E83" s="43">
        <v>67</v>
      </c>
      <c r="F83" s="53">
        <f t="shared" si="14"/>
      </c>
      <c r="G83" s="131"/>
      <c r="H83" s="132"/>
      <c r="I83" s="133"/>
      <c r="J83" s="41">
        <f t="shared" si="8"/>
      </c>
      <c r="K83" s="150"/>
      <c r="L83" s="151"/>
      <c r="M83" s="297"/>
      <c r="N83" s="298"/>
      <c r="O83" s="299"/>
      <c r="P83" s="38" t="s">
        <v>1717</v>
      </c>
      <c r="Q83" s="42"/>
      <c r="R83" s="1"/>
      <c r="S83" s="14">
        <f t="shared" si="12"/>
        <v>2410</v>
      </c>
      <c r="T83" s="10" t="str">
        <f t="shared" si="13"/>
        <v>廿日市中</v>
      </c>
      <c r="U83" s="106"/>
      <c r="V83" s="117">
        <f t="shared" si="15"/>
        <v>0</v>
      </c>
      <c r="W83" s="117" t="b">
        <f t="shared" si="11"/>
        <v>0</v>
      </c>
      <c r="X83" s="117" t="str">
        <f t="shared" si="16"/>
        <v> </v>
      </c>
      <c r="Z83" s="172">
        <v>2410</v>
      </c>
      <c r="AA83" s="172" t="s">
        <v>1374</v>
      </c>
      <c r="AB83" s="172" t="s">
        <v>416</v>
      </c>
      <c r="AC83" s="172" t="s">
        <v>415</v>
      </c>
      <c r="AD83" s="172" t="s">
        <v>415</v>
      </c>
      <c r="AE83" s="173" t="s">
        <v>417</v>
      </c>
      <c r="AF83" s="173" t="s">
        <v>418</v>
      </c>
      <c r="AG83" s="173" t="s">
        <v>419</v>
      </c>
      <c r="AH83" s="173" t="s">
        <v>420</v>
      </c>
      <c r="AI83" s="122"/>
      <c r="AJ83" s="123"/>
      <c r="AK83" s="172" t="s">
        <v>1829</v>
      </c>
      <c r="AM83" s="334"/>
      <c r="AN83" s="334"/>
      <c r="AO83" s="334"/>
      <c r="AV83" s="286">
        <f>IF(BB83="","",SUM(AW$17:AW83))</f>
      </c>
      <c r="AW83" s="286">
        <f t="shared" si="17"/>
      </c>
      <c r="AX83" s="82">
        <f>IF(ISBLANK('選手登録'!M83),"",'選手登録'!M83)</f>
      </c>
      <c r="AY83" s="82">
        <f>IF(ISBLANK('選手登録'!N83),"",'選手登録'!N83)</f>
      </c>
      <c r="AZ83" s="82">
        <f>IF(ISBLANK('選手登録'!O83),"",'選手登録'!O83)</f>
      </c>
      <c r="BA83" s="82">
        <f>IF(ISBLANK('選手登録'!F83),"",'選手登録'!F83)</f>
      </c>
      <c r="BB83" s="82">
        <f>IF(ISBLANK('選手登録'!G83),"",'選手登録'!G83)</f>
      </c>
      <c r="BC83" s="82">
        <f>IF(ISBLANK('選手登録'!H83),"",'選手登録'!H83)</f>
      </c>
      <c r="BD83" s="82">
        <f>IF(ISBLANK('選手登録'!K83),"",WIDECHAR('選手登録'!K83))</f>
      </c>
      <c r="BE83" s="82">
        <f>IF(ISBLANK('選手登録'!L83),"",WIDECHAR('選手登録'!L83))</f>
      </c>
      <c r="BF83" s="82" t="str">
        <f>IF(ISBLANK('選手登録'!P83),"",'選手登録'!P83)</f>
        <v>男</v>
      </c>
      <c r="BG83" s="82">
        <f>IF(ISBLANK('選手登録'!I83),"",'選手登録'!I83)</f>
      </c>
      <c r="BH83" s="82"/>
      <c r="BI83" s="356"/>
      <c r="BJ83" s="356"/>
      <c r="BK83" s="82"/>
    </row>
    <row r="84" spans="1:63" ht="13.5">
      <c r="A84" s="99"/>
      <c r="B84" s="103">
        <f>IF(ISBLANK(G84),"",COUNTA(G$17:G84))</f>
      </c>
      <c r="C84" s="28"/>
      <c r="D84" s="38">
        <v>20068</v>
      </c>
      <c r="E84" s="43">
        <v>68</v>
      </c>
      <c r="F84" s="53">
        <f t="shared" si="14"/>
      </c>
      <c r="G84" s="131"/>
      <c r="H84" s="132"/>
      <c r="I84" s="133"/>
      <c r="J84" s="41">
        <f t="shared" si="8"/>
      </c>
      <c r="K84" s="150"/>
      <c r="L84" s="151"/>
      <c r="M84" s="297"/>
      <c r="N84" s="298"/>
      <c r="O84" s="299"/>
      <c r="P84" s="38" t="s">
        <v>1717</v>
      </c>
      <c r="Q84" s="42"/>
      <c r="R84" s="1"/>
      <c r="S84" s="14">
        <f t="shared" si="12"/>
        <v>2440</v>
      </c>
      <c r="T84" s="10" t="str">
        <f t="shared" si="13"/>
        <v>七尾中</v>
      </c>
      <c r="U84" s="106"/>
      <c r="V84" s="117">
        <f t="shared" si="15"/>
        <v>0</v>
      </c>
      <c r="W84" s="117" t="b">
        <f t="shared" si="11"/>
        <v>0</v>
      </c>
      <c r="X84" s="117" t="str">
        <f t="shared" si="16"/>
        <v> </v>
      </c>
      <c r="Z84" s="172">
        <v>2440</v>
      </c>
      <c r="AA84" s="172" t="s">
        <v>1375</v>
      </c>
      <c r="AB84" s="172" t="s">
        <v>421</v>
      </c>
      <c r="AC84" s="172" t="s">
        <v>415</v>
      </c>
      <c r="AD84" s="172" t="s">
        <v>415</v>
      </c>
      <c r="AE84" s="173" t="s">
        <v>422</v>
      </c>
      <c r="AF84" s="173" t="s">
        <v>423</v>
      </c>
      <c r="AG84" s="173" t="s">
        <v>424</v>
      </c>
      <c r="AH84" s="173" t="s">
        <v>425</v>
      </c>
      <c r="AI84" s="122"/>
      <c r="AJ84" s="123"/>
      <c r="AK84" s="172" t="s">
        <v>1830</v>
      </c>
      <c r="AM84" s="335"/>
      <c r="AN84" s="334"/>
      <c r="AO84" s="334"/>
      <c r="AV84" s="286">
        <f>IF(BB84="","",SUM(AW$17:AW84))</f>
      </c>
      <c r="AW84" s="286">
        <f t="shared" si="17"/>
      </c>
      <c r="AX84" s="82">
        <f>IF(ISBLANK('選手登録'!M84),"",'選手登録'!M84)</f>
      </c>
      <c r="AY84" s="82">
        <f>IF(ISBLANK('選手登録'!N84),"",'選手登録'!N84)</f>
      </c>
      <c r="AZ84" s="82">
        <f>IF(ISBLANK('選手登録'!O84),"",'選手登録'!O84)</f>
      </c>
      <c r="BA84" s="82">
        <f>IF(ISBLANK('選手登録'!F84),"",'選手登録'!F84)</f>
      </c>
      <c r="BB84" s="82">
        <f>IF(ISBLANK('選手登録'!G84),"",'選手登録'!G84)</f>
      </c>
      <c r="BC84" s="82">
        <f>IF(ISBLANK('選手登録'!H84),"",'選手登録'!H84)</f>
      </c>
      <c r="BD84" s="82">
        <f>IF(ISBLANK('選手登録'!K84),"",WIDECHAR('選手登録'!K84))</f>
      </c>
      <c r="BE84" s="82">
        <f>IF(ISBLANK('選手登録'!L84),"",WIDECHAR('選手登録'!L84))</f>
      </c>
      <c r="BF84" s="82" t="str">
        <f>IF(ISBLANK('選手登録'!P84),"",'選手登録'!P84)</f>
        <v>男</v>
      </c>
      <c r="BG84" s="82">
        <f>IF(ISBLANK('選手登録'!I84),"",'選手登録'!I84)</f>
      </c>
      <c r="BH84" s="82"/>
      <c r="BI84" s="356"/>
      <c r="BJ84" s="356"/>
      <c r="BK84" s="82"/>
    </row>
    <row r="85" spans="1:63" ht="13.5">
      <c r="A85" s="99"/>
      <c r="B85" s="103">
        <f>IF(ISBLANK(G85),"",COUNTA(G$17:G85))</f>
      </c>
      <c r="C85" s="28"/>
      <c r="D85" s="38">
        <v>20069</v>
      </c>
      <c r="E85" s="43">
        <v>69</v>
      </c>
      <c r="F85" s="53">
        <f t="shared" si="14"/>
      </c>
      <c r="G85" s="131"/>
      <c r="H85" s="132"/>
      <c r="I85" s="133"/>
      <c r="J85" s="41">
        <f t="shared" si="8"/>
      </c>
      <c r="K85" s="150"/>
      <c r="L85" s="151"/>
      <c r="M85" s="297"/>
      <c r="N85" s="298"/>
      <c r="O85" s="299"/>
      <c r="P85" s="38" t="s">
        <v>1717</v>
      </c>
      <c r="Q85" s="42"/>
      <c r="R85" s="1"/>
      <c r="S85" s="14">
        <f t="shared" si="12"/>
        <v>2470</v>
      </c>
      <c r="T85" s="10" t="str">
        <f t="shared" si="13"/>
        <v>阿品台中</v>
      </c>
      <c r="U85" s="106"/>
      <c r="V85" s="117">
        <f t="shared" si="15"/>
        <v>0</v>
      </c>
      <c r="W85" s="117" t="b">
        <f t="shared" si="11"/>
        <v>0</v>
      </c>
      <c r="X85" s="117" t="str">
        <f t="shared" si="16"/>
        <v> </v>
      </c>
      <c r="Z85" s="172">
        <v>2470</v>
      </c>
      <c r="AA85" s="172" t="s">
        <v>1376</v>
      </c>
      <c r="AB85" s="172" t="s">
        <v>426</v>
      </c>
      <c r="AC85" s="172" t="s">
        <v>415</v>
      </c>
      <c r="AD85" s="172" t="s">
        <v>415</v>
      </c>
      <c r="AE85" s="173" t="s">
        <v>427</v>
      </c>
      <c r="AF85" s="173" t="s">
        <v>428</v>
      </c>
      <c r="AG85" s="173" t="s">
        <v>429</v>
      </c>
      <c r="AH85" s="173" t="s">
        <v>430</v>
      </c>
      <c r="AJ85" s="123"/>
      <c r="AK85" s="172" t="s">
        <v>1831</v>
      </c>
      <c r="AM85" s="335"/>
      <c r="AN85" s="334"/>
      <c r="AO85" s="334"/>
      <c r="AV85" s="286">
        <f>IF(BB85="","",SUM(AW$17:AW85))</f>
      </c>
      <c r="AW85" s="286">
        <f t="shared" si="17"/>
      </c>
      <c r="AX85" s="82">
        <f>IF(ISBLANK('選手登録'!M85),"",'選手登録'!M85)</f>
      </c>
      <c r="AY85" s="82">
        <f>IF(ISBLANK('選手登録'!N85),"",'選手登録'!N85)</f>
      </c>
      <c r="AZ85" s="82">
        <f>IF(ISBLANK('選手登録'!O85),"",'選手登録'!O85)</f>
      </c>
      <c r="BA85" s="82">
        <f>IF(ISBLANK('選手登録'!F85),"",'選手登録'!F85)</f>
      </c>
      <c r="BB85" s="82">
        <f>IF(ISBLANK('選手登録'!G85),"",'選手登録'!G85)</f>
      </c>
      <c r="BC85" s="82">
        <f>IF(ISBLANK('選手登録'!H85),"",'選手登録'!H85)</f>
      </c>
      <c r="BD85" s="82">
        <f>IF(ISBLANK('選手登録'!K85),"",WIDECHAR('選手登録'!K85))</f>
      </c>
      <c r="BE85" s="82">
        <f>IF(ISBLANK('選手登録'!L85),"",WIDECHAR('選手登録'!L85))</f>
      </c>
      <c r="BF85" s="82" t="str">
        <f>IF(ISBLANK('選手登録'!P85),"",'選手登録'!P85)</f>
        <v>男</v>
      </c>
      <c r="BG85" s="82">
        <f>IF(ISBLANK('選手登録'!I85),"",'選手登録'!I85)</f>
      </c>
      <c r="BH85" s="82"/>
      <c r="BI85" s="356"/>
      <c r="BJ85" s="356"/>
      <c r="BK85" s="82"/>
    </row>
    <row r="86" spans="1:63" ht="14.25" thickBot="1">
      <c r="A86" s="99"/>
      <c r="B86" s="103">
        <f>IF(ISBLANK(G86),"",COUNTA(G$17:G86))</f>
      </c>
      <c r="C86" s="28"/>
      <c r="D86" s="38">
        <v>20070</v>
      </c>
      <c r="E86" s="44">
        <v>70</v>
      </c>
      <c r="F86" s="54">
        <f t="shared" si="14"/>
      </c>
      <c r="G86" s="140"/>
      <c r="H86" s="141"/>
      <c r="I86" s="142"/>
      <c r="J86" s="49">
        <f t="shared" si="8"/>
      </c>
      <c r="K86" s="156"/>
      <c r="L86" s="157"/>
      <c r="M86" s="305"/>
      <c r="N86" s="301"/>
      <c r="O86" s="302"/>
      <c r="P86" s="38" t="s">
        <v>1717</v>
      </c>
      <c r="Q86" s="42"/>
      <c r="R86" s="1"/>
      <c r="S86" s="14">
        <f t="shared" si="12"/>
        <v>2500</v>
      </c>
      <c r="T86" s="10" t="str">
        <f t="shared" si="13"/>
        <v>野坂中</v>
      </c>
      <c r="U86" s="106"/>
      <c r="V86" s="117">
        <f t="shared" si="15"/>
        <v>0</v>
      </c>
      <c r="W86" s="117" t="b">
        <f t="shared" si="11"/>
        <v>0</v>
      </c>
      <c r="X86" s="117" t="str">
        <f t="shared" si="16"/>
        <v> </v>
      </c>
      <c r="Z86" s="172">
        <v>2500</v>
      </c>
      <c r="AA86" s="172" t="s">
        <v>1377</v>
      </c>
      <c r="AB86" s="172" t="s">
        <v>431</v>
      </c>
      <c r="AC86" s="172" t="s">
        <v>415</v>
      </c>
      <c r="AD86" s="172" t="s">
        <v>415</v>
      </c>
      <c r="AE86" s="173" t="s">
        <v>432</v>
      </c>
      <c r="AF86" s="173" t="s">
        <v>433</v>
      </c>
      <c r="AG86" s="173" t="s">
        <v>434</v>
      </c>
      <c r="AH86" s="173" t="s">
        <v>435</v>
      </c>
      <c r="AJ86" s="123"/>
      <c r="AK86" s="172" t="s">
        <v>1832</v>
      </c>
      <c r="AM86" s="335"/>
      <c r="AN86" s="334"/>
      <c r="AO86" s="334"/>
      <c r="AV86" s="286">
        <f>IF(BB86="","",SUM(AW$17:AW86))</f>
      </c>
      <c r="AW86" s="286">
        <f t="shared" si="17"/>
      </c>
      <c r="AX86" s="82">
        <f>IF(ISBLANK('選手登録'!M86),"",'選手登録'!M86)</f>
      </c>
      <c r="AY86" s="82">
        <f>IF(ISBLANK('選手登録'!N86),"",'選手登録'!N86)</f>
      </c>
      <c r="AZ86" s="82">
        <f>IF(ISBLANK('選手登録'!O86),"",'選手登録'!O86)</f>
      </c>
      <c r="BA86" s="82">
        <f>IF(ISBLANK('選手登録'!F86),"",'選手登録'!F86)</f>
      </c>
      <c r="BB86" s="82">
        <f>IF(ISBLANK('選手登録'!G86),"",'選手登録'!G86)</f>
      </c>
      <c r="BC86" s="82">
        <f>IF(ISBLANK('選手登録'!H86),"",'選手登録'!H86)</f>
      </c>
      <c r="BD86" s="82">
        <f>IF(ISBLANK('選手登録'!K86),"",WIDECHAR('選手登録'!K86))</f>
      </c>
      <c r="BE86" s="82">
        <f>IF(ISBLANK('選手登録'!L86),"",WIDECHAR('選手登録'!L86))</f>
      </c>
      <c r="BF86" s="82" t="str">
        <f>IF(ISBLANK('選手登録'!P86),"",'選手登録'!P86)</f>
        <v>男</v>
      </c>
      <c r="BG86" s="82">
        <f>IF(ISBLANK('選手登録'!I86),"",'選手登録'!I86)</f>
      </c>
      <c r="BH86" s="82"/>
      <c r="BI86" s="356"/>
      <c r="BJ86" s="356"/>
      <c r="BK86" s="82"/>
    </row>
    <row r="87" spans="1:63" ht="13.5">
      <c r="A87" s="99"/>
      <c r="B87" s="103">
        <f>IF(ISBLANK(G87),"",COUNTA(G$17:G87))</f>
      </c>
      <c r="C87" s="28"/>
      <c r="D87" s="38">
        <v>20071</v>
      </c>
      <c r="E87" s="47">
        <v>71</v>
      </c>
      <c r="F87" s="40">
        <f t="shared" si="14"/>
      </c>
      <c r="G87" s="131"/>
      <c r="H87" s="132"/>
      <c r="I87" s="133"/>
      <c r="J87" s="41">
        <f t="shared" si="8"/>
      </c>
      <c r="K87" s="150"/>
      <c r="L87" s="151"/>
      <c r="M87" s="308"/>
      <c r="N87" s="309"/>
      <c r="O87" s="310"/>
      <c r="P87" s="38" t="s">
        <v>1717</v>
      </c>
      <c r="Q87" s="42"/>
      <c r="R87" s="1"/>
      <c r="S87" s="14">
        <f t="shared" si="12"/>
        <v>2530</v>
      </c>
      <c r="T87" s="10" t="str">
        <f t="shared" si="13"/>
        <v>四季が丘中</v>
      </c>
      <c r="U87" s="106"/>
      <c r="V87" s="117">
        <f t="shared" si="15"/>
        <v>0</v>
      </c>
      <c r="W87" s="117" t="b">
        <f t="shared" si="11"/>
        <v>0</v>
      </c>
      <c r="X87" s="117" t="str">
        <f t="shared" si="16"/>
        <v> </v>
      </c>
      <c r="Z87" s="172">
        <v>2530</v>
      </c>
      <c r="AA87" s="172" t="s">
        <v>1378</v>
      </c>
      <c r="AB87" s="172" t="s">
        <v>436</v>
      </c>
      <c r="AC87" s="172" t="s">
        <v>415</v>
      </c>
      <c r="AD87" s="172" t="s">
        <v>415</v>
      </c>
      <c r="AE87" s="173" t="s">
        <v>437</v>
      </c>
      <c r="AF87" s="173" t="s">
        <v>438</v>
      </c>
      <c r="AG87" s="173" t="s">
        <v>439</v>
      </c>
      <c r="AH87" s="173" t="s">
        <v>440</v>
      </c>
      <c r="AJ87" s="123"/>
      <c r="AK87" s="172" t="s">
        <v>1833</v>
      </c>
      <c r="AM87" s="335"/>
      <c r="AN87" s="334"/>
      <c r="AO87" s="334"/>
      <c r="AV87" s="286">
        <f>IF(BB87="","",SUM(AW$17:AW87))</f>
      </c>
      <c r="AW87" s="286">
        <f t="shared" si="17"/>
      </c>
      <c r="AX87" s="82">
        <f>IF(ISBLANK('選手登録'!M87),"",'選手登録'!M87)</f>
      </c>
      <c r="AY87" s="82">
        <f>IF(ISBLANK('選手登録'!N87),"",'選手登録'!N87)</f>
      </c>
      <c r="AZ87" s="82">
        <f>IF(ISBLANK('選手登録'!O87),"",'選手登録'!O87)</f>
      </c>
      <c r="BA87" s="82">
        <f>IF(ISBLANK('選手登録'!F87),"",'選手登録'!F87)</f>
      </c>
      <c r="BB87" s="82">
        <f>IF(ISBLANK('選手登録'!G87),"",'選手登録'!G87)</f>
      </c>
      <c r="BC87" s="82">
        <f>IF(ISBLANK('選手登録'!H87),"",'選手登録'!H87)</f>
      </c>
      <c r="BD87" s="82">
        <f>IF(ISBLANK('選手登録'!K87),"",WIDECHAR('選手登録'!K87))</f>
      </c>
      <c r="BE87" s="82">
        <f>IF(ISBLANK('選手登録'!L87),"",WIDECHAR('選手登録'!L87))</f>
      </c>
      <c r="BF87" s="82" t="str">
        <f>IF(ISBLANK('選手登録'!P87),"",'選手登録'!P87)</f>
        <v>男</v>
      </c>
      <c r="BG87" s="82">
        <f>IF(ISBLANK('選手登録'!I87),"",'選手登録'!I87)</f>
      </c>
      <c r="BH87" s="82"/>
      <c r="BI87" s="356"/>
      <c r="BJ87" s="356"/>
      <c r="BK87" s="82"/>
    </row>
    <row r="88" spans="1:63" ht="13.5">
      <c r="A88" s="99"/>
      <c r="B88" s="103">
        <f>IF(ISBLANK(G88),"",COUNTA(G$17:G88))</f>
      </c>
      <c r="C88" s="28"/>
      <c r="D88" s="38">
        <v>20072</v>
      </c>
      <c r="E88" s="43">
        <v>72</v>
      </c>
      <c r="F88" s="40">
        <f t="shared" si="14"/>
      </c>
      <c r="G88" s="131"/>
      <c r="H88" s="132"/>
      <c r="I88" s="133"/>
      <c r="J88" s="41">
        <f t="shared" si="8"/>
      </c>
      <c r="K88" s="150"/>
      <c r="L88" s="151"/>
      <c r="M88" s="297"/>
      <c r="N88" s="298"/>
      <c r="O88" s="299"/>
      <c r="P88" s="38" t="s">
        <v>1717</v>
      </c>
      <c r="Q88" s="42"/>
      <c r="R88" s="1"/>
      <c r="S88" s="14">
        <f t="shared" si="12"/>
        <v>2560</v>
      </c>
      <c r="T88" s="10" t="str">
        <f t="shared" si="13"/>
        <v>佐伯中</v>
      </c>
      <c r="U88" s="106"/>
      <c r="V88" s="117">
        <f t="shared" si="15"/>
        <v>0</v>
      </c>
      <c r="W88" s="117" t="b">
        <f t="shared" si="11"/>
        <v>0</v>
      </c>
      <c r="X88" s="117" t="str">
        <f t="shared" si="16"/>
        <v> </v>
      </c>
      <c r="Z88" s="172">
        <v>2560</v>
      </c>
      <c r="AA88" s="172" t="s">
        <v>1379</v>
      </c>
      <c r="AB88" s="172" t="s">
        <v>441</v>
      </c>
      <c r="AC88" s="172" t="s">
        <v>415</v>
      </c>
      <c r="AD88" s="172" t="s">
        <v>415</v>
      </c>
      <c r="AE88" s="173" t="s">
        <v>442</v>
      </c>
      <c r="AF88" s="173" t="s">
        <v>443</v>
      </c>
      <c r="AG88" s="173" t="s">
        <v>444</v>
      </c>
      <c r="AH88" s="173" t="s">
        <v>445</v>
      </c>
      <c r="AJ88" s="123"/>
      <c r="AK88" s="172" t="s">
        <v>1834</v>
      </c>
      <c r="AM88" s="335"/>
      <c r="AN88" s="334"/>
      <c r="AO88" s="334"/>
      <c r="AV88" s="286">
        <f>IF(BB88="","",SUM(AW$17:AW88))</f>
      </c>
      <c r="AW88" s="286">
        <f t="shared" si="17"/>
      </c>
      <c r="AX88" s="82">
        <f>IF(ISBLANK('選手登録'!M88),"",'選手登録'!M88)</f>
      </c>
      <c r="AY88" s="82">
        <f>IF(ISBLANK('選手登録'!N88),"",'選手登録'!N88)</f>
      </c>
      <c r="AZ88" s="82">
        <f>IF(ISBLANK('選手登録'!O88),"",'選手登録'!O88)</f>
      </c>
      <c r="BA88" s="82">
        <f>IF(ISBLANK('選手登録'!F88),"",'選手登録'!F88)</f>
      </c>
      <c r="BB88" s="82">
        <f>IF(ISBLANK('選手登録'!G88),"",'選手登録'!G88)</f>
      </c>
      <c r="BC88" s="82">
        <f>IF(ISBLANK('選手登録'!H88),"",'選手登録'!H88)</f>
      </c>
      <c r="BD88" s="82">
        <f>IF(ISBLANK('選手登録'!K88),"",WIDECHAR('選手登録'!K88))</f>
      </c>
      <c r="BE88" s="82">
        <f>IF(ISBLANK('選手登録'!L88),"",WIDECHAR('選手登録'!L88))</f>
      </c>
      <c r="BF88" s="82" t="str">
        <f>IF(ISBLANK('選手登録'!P88),"",'選手登録'!P88)</f>
        <v>男</v>
      </c>
      <c r="BG88" s="82">
        <f>IF(ISBLANK('選手登録'!I88),"",'選手登録'!I88)</f>
      </c>
      <c r="BH88" s="82"/>
      <c r="BI88" s="356"/>
      <c r="BJ88" s="356"/>
      <c r="BK88" s="82"/>
    </row>
    <row r="89" spans="1:63" ht="13.5">
      <c r="A89" s="99"/>
      <c r="B89" s="103">
        <f>IF(ISBLANK(G89),"",COUNTA(G$17:G89))</f>
      </c>
      <c r="C89" s="28"/>
      <c r="D89" s="38">
        <v>20073</v>
      </c>
      <c r="E89" s="43">
        <v>73</v>
      </c>
      <c r="F89" s="40">
        <f t="shared" si="14"/>
      </c>
      <c r="G89" s="131"/>
      <c r="H89" s="132"/>
      <c r="I89" s="133"/>
      <c r="J89" s="41">
        <f t="shared" si="8"/>
      </c>
      <c r="K89" s="150"/>
      <c r="L89" s="151"/>
      <c r="M89" s="297"/>
      <c r="N89" s="298"/>
      <c r="O89" s="299"/>
      <c r="P89" s="38" t="s">
        <v>1717</v>
      </c>
      <c r="Q89" s="42"/>
      <c r="R89" s="1"/>
      <c r="S89" s="14">
        <f t="shared" si="12"/>
        <v>2590</v>
      </c>
      <c r="T89" s="10" t="str">
        <f t="shared" si="13"/>
        <v>廿日市吉和中</v>
      </c>
      <c r="U89" s="106"/>
      <c r="V89" s="117">
        <f t="shared" si="15"/>
        <v>0</v>
      </c>
      <c r="W89" s="117" t="b">
        <f t="shared" si="11"/>
        <v>0</v>
      </c>
      <c r="X89" s="117" t="str">
        <f t="shared" si="16"/>
        <v> </v>
      </c>
      <c r="Z89" s="172">
        <v>2590</v>
      </c>
      <c r="AA89" s="172" t="s">
        <v>1380</v>
      </c>
      <c r="AB89" s="172" t="s">
        <v>446</v>
      </c>
      <c r="AC89" s="172" t="s">
        <v>415</v>
      </c>
      <c r="AD89" s="172" t="s">
        <v>415</v>
      </c>
      <c r="AE89" s="173" t="s">
        <v>447</v>
      </c>
      <c r="AF89" s="173" t="s">
        <v>1594</v>
      </c>
      <c r="AG89" s="173" t="s">
        <v>448</v>
      </c>
      <c r="AH89" s="173" t="s">
        <v>449</v>
      </c>
      <c r="AJ89" s="123"/>
      <c r="AK89" s="172" t="s">
        <v>1835</v>
      </c>
      <c r="AM89" s="335"/>
      <c r="AN89" s="334"/>
      <c r="AO89" s="334"/>
      <c r="AV89" s="286">
        <f>IF(BB89="","",SUM(AW$17:AW89))</f>
      </c>
      <c r="AW89" s="286">
        <f t="shared" si="17"/>
      </c>
      <c r="AX89" s="82">
        <f>IF(ISBLANK('選手登録'!M89),"",'選手登録'!M89)</f>
      </c>
      <c r="AY89" s="82">
        <f>IF(ISBLANK('選手登録'!N89),"",'選手登録'!N89)</f>
      </c>
      <c r="AZ89" s="82">
        <f>IF(ISBLANK('選手登録'!O89),"",'選手登録'!O89)</f>
      </c>
      <c r="BA89" s="82">
        <f>IF(ISBLANK('選手登録'!F89),"",'選手登録'!F89)</f>
      </c>
      <c r="BB89" s="82">
        <f>IF(ISBLANK('選手登録'!G89),"",'選手登録'!G89)</f>
      </c>
      <c r="BC89" s="82">
        <f>IF(ISBLANK('選手登録'!H89),"",'選手登録'!H89)</f>
      </c>
      <c r="BD89" s="82">
        <f>IF(ISBLANK('選手登録'!K89),"",WIDECHAR('選手登録'!K89))</f>
      </c>
      <c r="BE89" s="82">
        <f>IF(ISBLANK('選手登録'!L89),"",WIDECHAR('選手登録'!L89))</f>
      </c>
      <c r="BF89" s="82" t="str">
        <f>IF(ISBLANK('選手登録'!P89),"",'選手登録'!P89)</f>
        <v>男</v>
      </c>
      <c r="BG89" s="82">
        <f>IF(ISBLANK('選手登録'!I89),"",'選手登録'!I89)</f>
      </c>
      <c r="BH89" s="82"/>
      <c r="BI89" s="356"/>
      <c r="BJ89" s="356"/>
      <c r="BK89" s="82"/>
    </row>
    <row r="90" spans="1:63" ht="13.5">
      <c r="A90" s="99"/>
      <c r="B90" s="103">
        <f>IF(ISBLANK(G90),"",COUNTA(G$17:G90))</f>
      </c>
      <c r="C90" s="28"/>
      <c r="D90" s="38">
        <v>20074</v>
      </c>
      <c r="E90" s="43">
        <v>74</v>
      </c>
      <c r="F90" s="40">
        <f t="shared" si="14"/>
      </c>
      <c r="G90" s="131"/>
      <c r="H90" s="132"/>
      <c r="I90" s="133"/>
      <c r="J90" s="41">
        <f t="shared" si="8"/>
      </c>
      <c r="K90" s="150"/>
      <c r="L90" s="151"/>
      <c r="M90" s="297"/>
      <c r="N90" s="298"/>
      <c r="O90" s="299"/>
      <c r="P90" s="38" t="s">
        <v>1717</v>
      </c>
      <c r="Q90" s="42"/>
      <c r="R90" s="1"/>
      <c r="S90" s="14">
        <f t="shared" si="12"/>
        <v>2620</v>
      </c>
      <c r="T90" s="10" t="str">
        <f t="shared" si="13"/>
        <v>大野中</v>
      </c>
      <c r="U90" s="106"/>
      <c r="V90" s="117">
        <f t="shared" si="15"/>
        <v>0</v>
      </c>
      <c r="W90" s="117" t="b">
        <f t="shared" si="11"/>
        <v>0</v>
      </c>
      <c r="X90" s="117" t="str">
        <f t="shared" si="16"/>
        <v> </v>
      </c>
      <c r="Z90" s="172">
        <v>2620</v>
      </c>
      <c r="AA90" s="172" t="s">
        <v>1381</v>
      </c>
      <c r="AB90" s="172" t="s">
        <v>450</v>
      </c>
      <c r="AC90" s="172" t="s">
        <v>415</v>
      </c>
      <c r="AD90" s="172" t="s">
        <v>415</v>
      </c>
      <c r="AE90" s="173" t="s">
        <v>451</v>
      </c>
      <c r="AF90" s="173" t="s">
        <v>452</v>
      </c>
      <c r="AG90" s="173" t="s">
        <v>453</v>
      </c>
      <c r="AH90" s="173" t="s">
        <v>454</v>
      </c>
      <c r="AJ90" s="123"/>
      <c r="AK90" s="172" t="s">
        <v>1836</v>
      </c>
      <c r="AM90" s="335"/>
      <c r="AN90" s="334"/>
      <c r="AO90" s="334"/>
      <c r="AV90" s="286">
        <f>IF(BB90="","",SUM(AW$17:AW90))</f>
      </c>
      <c r="AW90" s="286">
        <f t="shared" si="17"/>
      </c>
      <c r="AX90" s="82">
        <f>IF(ISBLANK('選手登録'!M90),"",'選手登録'!M90)</f>
      </c>
      <c r="AY90" s="82">
        <f>IF(ISBLANK('選手登録'!N90),"",'選手登録'!N90)</f>
      </c>
      <c r="AZ90" s="82">
        <f>IF(ISBLANK('選手登録'!O90),"",'選手登録'!O90)</f>
      </c>
      <c r="BA90" s="82">
        <f>IF(ISBLANK('選手登録'!F90),"",'選手登録'!F90)</f>
      </c>
      <c r="BB90" s="82">
        <f>IF(ISBLANK('選手登録'!G90),"",'選手登録'!G90)</f>
      </c>
      <c r="BC90" s="82">
        <f>IF(ISBLANK('選手登録'!H90),"",'選手登録'!H90)</f>
      </c>
      <c r="BD90" s="82">
        <f>IF(ISBLANK('選手登録'!K90),"",WIDECHAR('選手登録'!K90))</f>
      </c>
      <c r="BE90" s="82">
        <f>IF(ISBLANK('選手登録'!L90),"",WIDECHAR('選手登録'!L90))</f>
      </c>
      <c r="BF90" s="82" t="str">
        <f>IF(ISBLANK('選手登録'!P90),"",'選手登録'!P90)</f>
        <v>男</v>
      </c>
      <c r="BG90" s="82">
        <f>IF(ISBLANK('選手登録'!I90),"",'選手登録'!I90)</f>
      </c>
      <c r="BH90" s="82"/>
      <c r="BI90" s="356"/>
      <c r="BJ90" s="356"/>
      <c r="BK90" s="82"/>
    </row>
    <row r="91" spans="1:63" ht="14.25" thickBot="1">
      <c r="A91" s="99"/>
      <c r="B91" s="103">
        <f>IF(ISBLANK(G91),"",COUNTA(G$17:G91))</f>
      </c>
      <c r="C91" s="28"/>
      <c r="D91" s="38">
        <v>20075</v>
      </c>
      <c r="E91" s="50">
        <v>75</v>
      </c>
      <c r="F91" s="22">
        <f t="shared" si="14"/>
      </c>
      <c r="G91" s="143"/>
      <c r="H91" s="144"/>
      <c r="I91" s="136"/>
      <c r="J91" s="51">
        <f t="shared" si="8"/>
      </c>
      <c r="K91" s="160"/>
      <c r="L91" s="161"/>
      <c r="M91" s="300"/>
      <c r="N91" s="301"/>
      <c r="O91" s="302"/>
      <c r="P91" s="38" t="s">
        <v>1717</v>
      </c>
      <c r="Q91" s="42"/>
      <c r="R91" s="1"/>
      <c r="S91" s="14">
        <f t="shared" si="12"/>
        <v>2650</v>
      </c>
      <c r="T91" s="10" t="str">
        <f t="shared" si="13"/>
        <v>大野東中</v>
      </c>
      <c r="U91" s="106"/>
      <c r="V91" s="117">
        <f t="shared" si="15"/>
        <v>0</v>
      </c>
      <c r="W91" s="117" t="b">
        <f t="shared" si="11"/>
        <v>0</v>
      </c>
      <c r="X91" s="117" t="str">
        <f t="shared" si="16"/>
        <v> </v>
      </c>
      <c r="Z91" s="172">
        <v>2650</v>
      </c>
      <c r="AA91" s="172" t="s">
        <v>1382</v>
      </c>
      <c r="AB91" s="172" t="s">
        <v>455</v>
      </c>
      <c r="AC91" s="172" t="s">
        <v>415</v>
      </c>
      <c r="AD91" s="172" t="s">
        <v>415</v>
      </c>
      <c r="AE91" s="173" t="s">
        <v>456</v>
      </c>
      <c r="AF91" s="173" t="s">
        <v>457</v>
      </c>
      <c r="AG91" s="173" t="s">
        <v>458</v>
      </c>
      <c r="AH91" s="173" t="s">
        <v>459</v>
      </c>
      <c r="AJ91" s="123"/>
      <c r="AK91" s="172" t="s">
        <v>1837</v>
      </c>
      <c r="AM91" s="335"/>
      <c r="AN91" s="334"/>
      <c r="AO91" s="334"/>
      <c r="AV91" s="286">
        <f>IF(BB91="","",SUM(AW$17:AW91))</f>
      </c>
      <c r="AW91" s="286">
        <f t="shared" si="17"/>
      </c>
      <c r="AX91" s="82">
        <f>IF(ISBLANK('選手登録'!M91),"",'選手登録'!M91)</f>
      </c>
      <c r="AY91" s="82">
        <f>IF(ISBLANK('選手登録'!N91),"",'選手登録'!N91)</f>
      </c>
      <c r="AZ91" s="82">
        <f>IF(ISBLANK('選手登録'!O91),"",'選手登録'!O91)</f>
      </c>
      <c r="BA91" s="82">
        <f>IF(ISBLANK('選手登録'!F91),"",'選手登録'!F91)</f>
      </c>
      <c r="BB91" s="82">
        <f>IF(ISBLANK('選手登録'!G91),"",'選手登録'!G91)</f>
      </c>
      <c r="BC91" s="82">
        <f>IF(ISBLANK('選手登録'!H91),"",'選手登録'!H91)</f>
      </c>
      <c r="BD91" s="82">
        <f>IF(ISBLANK('選手登録'!K91),"",WIDECHAR('選手登録'!K91))</f>
      </c>
      <c r="BE91" s="82">
        <f>IF(ISBLANK('選手登録'!L91),"",WIDECHAR('選手登録'!L91))</f>
      </c>
      <c r="BF91" s="82" t="str">
        <f>IF(ISBLANK('選手登録'!P91),"",'選手登録'!P91)</f>
        <v>男</v>
      </c>
      <c r="BG91" s="82">
        <f>IF(ISBLANK('選手登録'!I91),"",'選手登録'!I91)</f>
      </c>
      <c r="BH91" s="82"/>
      <c r="BI91" s="356"/>
      <c r="BJ91" s="356"/>
      <c r="BK91" s="82"/>
    </row>
    <row r="92" spans="1:63" ht="13.5">
      <c r="A92" s="99"/>
      <c r="B92" s="103">
        <f>IF(ISBLANK(G92),"",COUNTA(G$17:G92))</f>
      </c>
      <c r="C92" s="28"/>
      <c r="D92" s="38">
        <v>20076</v>
      </c>
      <c r="E92" s="39">
        <v>76</v>
      </c>
      <c r="F92" s="52">
        <f t="shared" si="14"/>
      </c>
      <c r="G92" s="137"/>
      <c r="H92" s="138"/>
      <c r="I92" s="139"/>
      <c r="J92" s="48">
        <f t="shared" si="8"/>
      </c>
      <c r="K92" s="154"/>
      <c r="L92" s="155"/>
      <c r="M92" s="308"/>
      <c r="N92" s="309"/>
      <c r="O92" s="310"/>
      <c r="P92" s="38" t="s">
        <v>1717</v>
      </c>
      <c r="Q92" s="42"/>
      <c r="R92" s="1"/>
      <c r="S92" s="14">
        <f t="shared" si="12"/>
        <v>2680</v>
      </c>
      <c r="T92" s="10" t="str">
        <f t="shared" si="13"/>
        <v>宮島中</v>
      </c>
      <c r="U92" s="106"/>
      <c r="V92" s="117">
        <f t="shared" si="15"/>
        <v>0</v>
      </c>
      <c r="W92" s="117" t="b">
        <f t="shared" si="11"/>
        <v>0</v>
      </c>
      <c r="X92" s="117" t="str">
        <f t="shared" si="16"/>
        <v> </v>
      </c>
      <c r="Z92" s="172">
        <v>2680</v>
      </c>
      <c r="AA92" s="172" t="s">
        <v>1383</v>
      </c>
      <c r="AB92" s="172" t="s">
        <v>460</v>
      </c>
      <c r="AC92" s="172" t="s">
        <v>415</v>
      </c>
      <c r="AD92" s="172" t="s">
        <v>415</v>
      </c>
      <c r="AE92" s="173" t="s">
        <v>461</v>
      </c>
      <c r="AF92" s="173" t="s">
        <v>1591</v>
      </c>
      <c r="AG92" s="173" t="s">
        <v>1592</v>
      </c>
      <c r="AH92" s="173" t="s">
        <v>462</v>
      </c>
      <c r="AJ92" s="123"/>
      <c r="AK92" s="172" t="s">
        <v>1838</v>
      </c>
      <c r="AM92" s="335"/>
      <c r="AN92" s="334"/>
      <c r="AO92" s="334"/>
      <c r="AV92" s="286">
        <f>IF(BB92="","",SUM(AW$17:AW92))</f>
      </c>
      <c r="AW92" s="286">
        <f t="shared" si="17"/>
      </c>
      <c r="AX92" s="82">
        <f>IF(ISBLANK('選手登録'!M92),"",'選手登録'!M92)</f>
      </c>
      <c r="AY92" s="82">
        <f>IF(ISBLANK('選手登録'!N92),"",'選手登録'!N92)</f>
      </c>
      <c r="AZ92" s="82">
        <f>IF(ISBLANK('選手登録'!O92),"",'選手登録'!O92)</f>
      </c>
      <c r="BA92" s="82">
        <f>IF(ISBLANK('選手登録'!F92),"",'選手登録'!F92)</f>
      </c>
      <c r="BB92" s="82">
        <f>IF(ISBLANK('選手登録'!G92),"",'選手登録'!G92)</f>
      </c>
      <c r="BC92" s="82">
        <f>IF(ISBLANK('選手登録'!H92),"",'選手登録'!H92)</f>
      </c>
      <c r="BD92" s="82">
        <f>IF(ISBLANK('選手登録'!K92),"",WIDECHAR('選手登録'!K92))</f>
      </c>
      <c r="BE92" s="82">
        <f>IF(ISBLANK('選手登録'!L92),"",WIDECHAR('選手登録'!L92))</f>
      </c>
      <c r="BF92" s="82" t="str">
        <f>IF(ISBLANK('選手登録'!P92),"",'選手登録'!P92)</f>
        <v>男</v>
      </c>
      <c r="BG92" s="82">
        <f>IF(ISBLANK('選手登録'!I92),"",'選手登録'!I92)</f>
      </c>
      <c r="BH92" s="82"/>
      <c r="BI92" s="356"/>
      <c r="BJ92" s="356"/>
      <c r="BK92" s="82"/>
    </row>
    <row r="93" spans="1:63" ht="13.5">
      <c r="A93" s="99"/>
      <c r="B93" s="103">
        <f>IF(ISBLANK(G93),"",COUNTA(G$17:G93))</f>
      </c>
      <c r="C93" s="28"/>
      <c r="D93" s="38">
        <v>20077</v>
      </c>
      <c r="E93" s="43">
        <v>77</v>
      </c>
      <c r="F93" s="53">
        <f t="shared" si="14"/>
      </c>
      <c r="G93" s="131"/>
      <c r="H93" s="132"/>
      <c r="I93" s="133"/>
      <c r="J93" s="41">
        <f t="shared" si="8"/>
      </c>
      <c r="K93" s="150"/>
      <c r="L93" s="151"/>
      <c r="M93" s="297"/>
      <c r="N93" s="298"/>
      <c r="O93" s="299"/>
      <c r="P93" s="38" t="s">
        <v>1717</v>
      </c>
      <c r="Q93" s="42"/>
      <c r="R93" s="1"/>
      <c r="S93" s="14">
        <f t="shared" si="12"/>
        <v>2710</v>
      </c>
      <c r="T93" s="10" t="str">
        <f t="shared" si="13"/>
        <v>山陽女中</v>
      </c>
      <c r="U93" s="106"/>
      <c r="V93" s="117">
        <f t="shared" si="15"/>
        <v>0</v>
      </c>
      <c r="W93" s="117" t="b">
        <f t="shared" si="11"/>
        <v>0</v>
      </c>
      <c r="X93" s="117" t="str">
        <f t="shared" si="16"/>
        <v> </v>
      </c>
      <c r="Z93" s="172">
        <v>2710</v>
      </c>
      <c r="AA93" s="172" t="s">
        <v>1384</v>
      </c>
      <c r="AB93" s="172" t="s">
        <v>463</v>
      </c>
      <c r="AC93" s="172" t="s">
        <v>415</v>
      </c>
      <c r="AD93" s="172" t="s">
        <v>415</v>
      </c>
      <c r="AE93" s="173" t="s">
        <v>464</v>
      </c>
      <c r="AF93" s="173" t="s">
        <v>1593</v>
      </c>
      <c r="AG93" s="173" t="s">
        <v>465</v>
      </c>
      <c r="AH93" s="173" t="s">
        <v>466</v>
      </c>
      <c r="AJ93" s="123"/>
      <c r="AK93" s="172" t="s">
        <v>1839</v>
      </c>
      <c r="AM93" s="335"/>
      <c r="AN93" s="334"/>
      <c r="AO93" s="334"/>
      <c r="AV93" s="286">
        <f>IF(BB93="","",SUM(AW$17:AW93))</f>
      </c>
      <c r="AW93" s="286">
        <f t="shared" si="17"/>
      </c>
      <c r="AX93" s="82">
        <f>IF(ISBLANK('選手登録'!M93),"",'選手登録'!M93)</f>
      </c>
      <c r="AY93" s="82">
        <f>IF(ISBLANK('選手登録'!N93),"",'選手登録'!N93)</f>
      </c>
      <c r="AZ93" s="82">
        <f>IF(ISBLANK('選手登録'!O93),"",'選手登録'!O93)</f>
      </c>
      <c r="BA93" s="82">
        <f>IF(ISBLANK('選手登録'!F93),"",'選手登録'!F93)</f>
      </c>
      <c r="BB93" s="82">
        <f>IF(ISBLANK('選手登録'!G93),"",'選手登録'!G93)</f>
      </c>
      <c r="BC93" s="82">
        <f>IF(ISBLANK('選手登録'!H93),"",'選手登録'!H93)</f>
      </c>
      <c r="BD93" s="82">
        <f>IF(ISBLANK('選手登録'!K93),"",WIDECHAR('選手登録'!K93))</f>
      </c>
      <c r="BE93" s="82">
        <f>IF(ISBLANK('選手登録'!L93),"",WIDECHAR('選手登録'!L93))</f>
      </c>
      <c r="BF93" s="82" t="str">
        <f>IF(ISBLANK('選手登録'!P93),"",'選手登録'!P93)</f>
        <v>男</v>
      </c>
      <c r="BG93" s="82">
        <f>IF(ISBLANK('選手登録'!I93),"",'選手登録'!I93)</f>
      </c>
      <c r="BH93" s="82"/>
      <c r="BI93" s="356"/>
      <c r="BJ93" s="356"/>
      <c r="BK93" s="82"/>
    </row>
    <row r="94" spans="1:63" ht="13.5">
      <c r="A94" s="99"/>
      <c r="B94" s="103">
        <f>IF(ISBLANK(G94),"",COUNTA(G$17:G94))</f>
      </c>
      <c r="C94" s="28"/>
      <c r="D94" s="38">
        <v>20078</v>
      </c>
      <c r="E94" s="43">
        <v>78</v>
      </c>
      <c r="F94" s="53">
        <f t="shared" si="14"/>
      </c>
      <c r="G94" s="131"/>
      <c r="H94" s="132"/>
      <c r="I94" s="133"/>
      <c r="J94" s="41">
        <f t="shared" si="8"/>
      </c>
      <c r="K94" s="150"/>
      <c r="L94" s="151"/>
      <c r="M94" s="297"/>
      <c r="N94" s="298"/>
      <c r="O94" s="299"/>
      <c r="P94" s="38" t="s">
        <v>1717</v>
      </c>
      <c r="Q94" s="42"/>
      <c r="R94" s="1"/>
      <c r="S94" s="14">
        <f t="shared" si="12"/>
        <v>2740</v>
      </c>
      <c r="T94" s="10" t="str">
        <f t="shared" si="13"/>
        <v>玖波中</v>
      </c>
      <c r="U94" s="106"/>
      <c r="V94" s="117">
        <f t="shared" si="15"/>
        <v>0</v>
      </c>
      <c r="W94" s="117" t="b">
        <f t="shared" si="11"/>
        <v>0</v>
      </c>
      <c r="X94" s="117" t="str">
        <f t="shared" si="16"/>
        <v> </v>
      </c>
      <c r="Z94" s="172">
        <v>2740</v>
      </c>
      <c r="AA94" s="172" t="s">
        <v>1385</v>
      </c>
      <c r="AB94" s="172" t="s">
        <v>467</v>
      </c>
      <c r="AC94" s="172" t="s">
        <v>415</v>
      </c>
      <c r="AD94" s="172" t="s">
        <v>415</v>
      </c>
      <c r="AE94" s="173" t="s">
        <v>468</v>
      </c>
      <c r="AF94" s="173" t="s">
        <v>469</v>
      </c>
      <c r="AG94" s="173" t="s">
        <v>470</v>
      </c>
      <c r="AH94" s="173" t="s">
        <v>471</v>
      </c>
      <c r="AJ94" s="123"/>
      <c r="AK94" s="172" t="s">
        <v>1840</v>
      </c>
      <c r="AM94" s="335"/>
      <c r="AN94" s="334"/>
      <c r="AO94" s="334"/>
      <c r="AV94" s="286">
        <f>IF(BB94="","",SUM(AW$17:AW94))</f>
      </c>
      <c r="AW94" s="286">
        <f t="shared" si="17"/>
      </c>
      <c r="AX94" s="82">
        <f>IF(ISBLANK('選手登録'!M94),"",'選手登録'!M94)</f>
      </c>
      <c r="AY94" s="82">
        <f>IF(ISBLANK('選手登録'!N94),"",'選手登録'!N94)</f>
      </c>
      <c r="AZ94" s="82">
        <f>IF(ISBLANK('選手登録'!O94),"",'選手登録'!O94)</f>
      </c>
      <c r="BA94" s="82">
        <f>IF(ISBLANK('選手登録'!F94),"",'選手登録'!F94)</f>
      </c>
      <c r="BB94" s="82">
        <f>IF(ISBLANK('選手登録'!G94),"",'選手登録'!G94)</f>
      </c>
      <c r="BC94" s="82">
        <f>IF(ISBLANK('選手登録'!H94),"",'選手登録'!H94)</f>
      </c>
      <c r="BD94" s="82">
        <f>IF(ISBLANK('選手登録'!K94),"",WIDECHAR('選手登録'!K94))</f>
      </c>
      <c r="BE94" s="82">
        <f>IF(ISBLANK('選手登録'!L94),"",WIDECHAR('選手登録'!L94))</f>
      </c>
      <c r="BF94" s="82" t="str">
        <f>IF(ISBLANK('選手登録'!P94),"",'選手登録'!P94)</f>
        <v>男</v>
      </c>
      <c r="BG94" s="82">
        <f>IF(ISBLANK('選手登録'!I94),"",'選手登録'!I94)</f>
      </c>
      <c r="BH94" s="82"/>
      <c r="BI94" s="356"/>
      <c r="BJ94" s="356"/>
      <c r="BK94" s="82"/>
    </row>
    <row r="95" spans="1:63" ht="13.5">
      <c r="A95" s="99"/>
      <c r="B95" s="103">
        <f>IF(ISBLANK(G95),"",COUNTA(G$17:G95))</f>
      </c>
      <c r="C95" s="28"/>
      <c r="D95" s="38">
        <v>20079</v>
      </c>
      <c r="E95" s="43">
        <v>79</v>
      </c>
      <c r="F95" s="53">
        <f t="shared" si="14"/>
      </c>
      <c r="G95" s="131"/>
      <c r="H95" s="132"/>
      <c r="I95" s="133"/>
      <c r="J95" s="41">
        <f t="shared" si="8"/>
      </c>
      <c r="K95" s="150"/>
      <c r="L95" s="151"/>
      <c r="M95" s="297"/>
      <c r="N95" s="298"/>
      <c r="O95" s="299"/>
      <c r="P95" s="38" t="s">
        <v>1717</v>
      </c>
      <c r="Q95" s="42"/>
      <c r="R95" s="1"/>
      <c r="S95" s="14">
        <f t="shared" si="12"/>
        <v>2770</v>
      </c>
      <c r="T95" s="10" t="str">
        <f t="shared" si="13"/>
        <v>小方中</v>
      </c>
      <c r="U95" s="106"/>
      <c r="V95" s="117">
        <f t="shared" si="15"/>
        <v>0</v>
      </c>
      <c r="W95" s="117" t="b">
        <f t="shared" si="11"/>
        <v>0</v>
      </c>
      <c r="X95" s="117" t="str">
        <f t="shared" si="16"/>
        <v> </v>
      </c>
      <c r="Z95" s="172">
        <v>2770</v>
      </c>
      <c r="AA95" s="172" t="s">
        <v>2069</v>
      </c>
      <c r="AB95" s="172" t="s">
        <v>2070</v>
      </c>
      <c r="AC95" s="172" t="s">
        <v>415</v>
      </c>
      <c r="AD95" s="172" t="s">
        <v>415</v>
      </c>
      <c r="AE95" s="173" t="s">
        <v>472</v>
      </c>
      <c r="AF95" s="173" t="s">
        <v>1595</v>
      </c>
      <c r="AG95" s="173" t="s">
        <v>473</v>
      </c>
      <c r="AH95" s="173" t="s">
        <v>474</v>
      </c>
      <c r="AJ95" s="123"/>
      <c r="AK95" s="172" t="s">
        <v>2071</v>
      </c>
      <c r="AM95" s="335"/>
      <c r="AN95" s="334"/>
      <c r="AO95" s="334"/>
      <c r="AV95" s="286">
        <f>IF(BB95="","",SUM(AW$17:AW95))</f>
      </c>
      <c r="AW95" s="286">
        <f t="shared" si="17"/>
      </c>
      <c r="AX95" s="82">
        <f>IF(ISBLANK('選手登録'!M95),"",'選手登録'!M95)</f>
      </c>
      <c r="AY95" s="82">
        <f>IF(ISBLANK('選手登録'!N95),"",'選手登録'!N95)</f>
      </c>
      <c r="AZ95" s="82">
        <f>IF(ISBLANK('選手登録'!O95),"",'選手登録'!O95)</f>
      </c>
      <c r="BA95" s="82">
        <f>IF(ISBLANK('選手登録'!F95),"",'選手登録'!F95)</f>
      </c>
      <c r="BB95" s="82">
        <f>IF(ISBLANK('選手登録'!G95),"",'選手登録'!G95)</f>
      </c>
      <c r="BC95" s="82">
        <f>IF(ISBLANK('選手登録'!H95),"",'選手登録'!H95)</f>
      </c>
      <c r="BD95" s="82">
        <f>IF(ISBLANK('選手登録'!K95),"",WIDECHAR('選手登録'!K95))</f>
      </c>
      <c r="BE95" s="82">
        <f>IF(ISBLANK('選手登録'!L95),"",WIDECHAR('選手登録'!L95))</f>
      </c>
      <c r="BF95" s="82" t="str">
        <f>IF(ISBLANK('選手登録'!P95),"",'選手登録'!P95)</f>
        <v>男</v>
      </c>
      <c r="BG95" s="82">
        <f>IF(ISBLANK('選手登録'!I95),"",'選手登録'!I95)</f>
      </c>
      <c r="BH95" s="82"/>
      <c r="BI95" s="356"/>
      <c r="BJ95" s="356"/>
      <c r="BK95" s="82"/>
    </row>
    <row r="96" spans="1:63" ht="14.25" thickBot="1">
      <c r="A96" s="99"/>
      <c r="B96" s="103">
        <f>IF(ISBLANK(G96),"",COUNTA(G$17:G96))</f>
      </c>
      <c r="C96" s="28"/>
      <c r="D96" s="38">
        <v>20080</v>
      </c>
      <c r="E96" s="44">
        <v>80</v>
      </c>
      <c r="F96" s="54">
        <f t="shared" si="14"/>
      </c>
      <c r="G96" s="140"/>
      <c r="H96" s="141"/>
      <c r="I96" s="142"/>
      <c r="J96" s="49">
        <f t="shared" si="8"/>
      </c>
      <c r="K96" s="156"/>
      <c r="L96" s="157"/>
      <c r="M96" s="300"/>
      <c r="N96" s="301"/>
      <c r="O96" s="302"/>
      <c r="P96" s="38" t="s">
        <v>1717</v>
      </c>
      <c r="Q96" s="42"/>
      <c r="R96" s="1"/>
      <c r="S96" s="14">
        <f t="shared" si="12"/>
        <v>2800</v>
      </c>
      <c r="T96" s="10" t="str">
        <f t="shared" si="13"/>
        <v>大竹中</v>
      </c>
      <c r="U96" s="55"/>
      <c r="V96" s="117">
        <f t="shared" si="15"/>
        <v>0</v>
      </c>
      <c r="W96" s="117" t="b">
        <f t="shared" si="11"/>
        <v>0</v>
      </c>
      <c r="X96" s="117" t="str">
        <f t="shared" si="16"/>
        <v> </v>
      </c>
      <c r="Z96" s="172">
        <v>2800</v>
      </c>
      <c r="AA96" s="172" t="s">
        <v>1386</v>
      </c>
      <c r="AB96" s="172" t="s">
        <v>475</v>
      </c>
      <c r="AC96" s="172" t="s">
        <v>415</v>
      </c>
      <c r="AD96" s="172" t="s">
        <v>415</v>
      </c>
      <c r="AE96" s="173" t="s">
        <v>476</v>
      </c>
      <c r="AF96" s="173" t="s">
        <v>477</v>
      </c>
      <c r="AG96" s="173" t="s">
        <v>478</v>
      </c>
      <c r="AH96" s="173" t="s">
        <v>479</v>
      </c>
      <c r="AJ96" s="123"/>
      <c r="AK96" s="172" t="s">
        <v>1811</v>
      </c>
      <c r="AM96" s="335"/>
      <c r="AN96" s="334"/>
      <c r="AO96" s="334"/>
      <c r="AV96" s="286">
        <f>IF(BB96="","",SUM(AW$17:AW96))</f>
      </c>
      <c r="AW96" s="286">
        <f t="shared" si="17"/>
      </c>
      <c r="AX96" s="82">
        <f>IF(ISBLANK('選手登録'!M96),"",'選手登録'!M96)</f>
      </c>
      <c r="AY96" s="82">
        <f>IF(ISBLANK('選手登録'!N96),"",'選手登録'!N96)</f>
      </c>
      <c r="AZ96" s="82">
        <f>IF(ISBLANK('選手登録'!O96),"",'選手登録'!O96)</f>
      </c>
      <c r="BA96" s="82">
        <f>IF(ISBLANK('選手登録'!F96),"",'選手登録'!F96)</f>
      </c>
      <c r="BB96" s="82">
        <f>IF(ISBLANK('選手登録'!G96),"",'選手登録'!G96)</f>
      </c>
      <c r="BC96" s="82">
        <f>IF(ISBLANK('選手登録'!H96),"",'選手登録'!H96)</f>
      </c>
      <c r="BD96" s="82">
        <f>IF(ISBLANK('選手登録'!K96),"",WIDECHAR('選手登録'!K96))</f>
      </c>
      <c r="BE96" s="82">
        <f>IF(ISBLANK('選手登録'!L96),"",WIDECHAR('選手登録'!L96))</f>
      </c>
      <c r="BF96" s="82" t="str">
        <f>IF(ISBLANK('選手登録'!P96),"",'選手登録'!P96)</f>
        <v>男</v>
      </c>
      <c r="BG96" s="82">
        <f>IF(ISBLANK('選手登録'!I96),"",'選手登録'!I96)</f>
      </c>
      <c r="BH96" s="82"/>
      <c r="BI96" s="356"/>
      <c r="BJ96" s="356"/>
      <c r="BK96" s="82"/>
    </row>
    <row r="97" spans="1:63" ht="21.75" thickBot="1">
      <c r="A97" s="88"/>
      <c r="B97" s="103"/>
      <c r="C97" s="56"/>
      <c r="D97" s="57"/>
      <c r="E97" s="57"/>
      <c r="F97" s="57"/>
      <c r="G97" s="57"/>
      <c r="H97" s="58"/>
      <c r="I97" s="58"/>
      <c r="J97" s="59"/>
      <c r="K97" s="57"/>
      <c r="L97" s="57"/>
      <c r="M97" s="57"/>
      <c r="N97" s="57"/>
      <c r="O97" s="57"/>
      <c r="P97" s="57"/>
      <c r="Q97" s="60"/>
      <c r="R97" s="1"/>
      <c r="S97" s="14">
        <f t="shared" si="12"/>
        <v>2830</v>
      </c>
      <c r="T97" s="10">
        <f t="shared" si="13"/>
      </c>
      <c r="U97" s="55"/>
      <c r="V97" s="117"/>
      <c r="W97" s="117"/>
      <c r="X97" s="117"/>
      <c r="Z97" s="172">
        <v>2830</v>
      </c>
      <c r="AA97" s="172"/>
      <c r="AB97" s="172"/>
      <c r="AC97" s="172"/>
      <c r="AD97" s="172"/>
      <c r="AE97" s="173"/>
      <c r="AF97" s="173"/>
      <c r="AG97" s="173"/>
      <c r="AH97" s="173"/>
      <c r="AJ97" s="123"/>
      <c r="AK97" s="172"/>
      <c r="AM97" s="335"/>
      <c r="AN97" s="334"/>
      <c r="AO97" s="334"/>
      <c r="AV97" s="286"/>
      <c r="AW97" s="286"/>
      <c r="AX97" s="82"/>
      <c r="AY97" s="82"/>
      <c r="AZ97" s="82"/>
      <c r="BA97" s="82"/>
      <c r="BB97" s="82"/>
      <c r="BC97" s="82"/>
      <c r="BD97" s="82"/>
      <c r="BE97" s="82"/>
      <c r="BF97" s="82"/>
      <c r="BG97" s="82"/>
      <c r="BH97" s="82"/>
      <c r="BI97" s="352"/>
      <c r="BJ97" s="352"/>
      <c r="BK97" s="82"/>
    </row>
    <row r="98" spans="1:63" ht="22.5" thickBot="1" thickTop="1">
      <c r="A98" s="99"/>
      <c r="B98" s="100"/>
      <c r="C98" s="61"/>
      <c r="D98" s="62"/>
      <c r="E98" s="62"/>
      <c r="F98" s="62"/>
      <c r="G98" s="62"/>
      <c r="H98" s="63"/>
      <c r="I98" s="63"/>
      <c r="J98" s="64"/>
      <c r="K98" s="62"/>
      <c r="L98" s="62"/>
      <c r="M98" s="62"/>
      <c r="N98" s="62"/>
      <c r="O98" s="62"/>
      <c r="P98" s="62"/>
      <c r="Q98" s="65"/>
      <c r="R98" s="1"/>
      <c r="S98" s="14">
        <f t="shared" si="12"/>
        <v>2860</v>
      </c>
      <c r="T98" s="10" t="str">
        <f t="shared" si="13"/>
        <v>加計中</v>
      </c>
      <c r="U98" s="55"/>
      <c r="V98" s="117"/>
      <c r="W98" s="117"/>
      <c r="X98" s="117"/>
      <c r="Z98" s="172">
        <v>2860</v>
      </c>
      <c r="AA98" s="172" t="s">
        <v>1387</v>
      </c>
      <c r="AB98" s="172" t="s">
        <v>481</v>
      </c>
      <c r="AC98" s="172" t="s">
        <v>480</v>
      </c>
      <c r="AD98" s="172" t="s">
        <v>480</v>
      </c>
      <c r="AE98" s="173" t="s">
        <v>482</v>
      </c>
      <c r="AF98" s="173" t="s">
        <v>1596</v>
      </c>
      <c r="AG98" s="173" t="s">
        <v>483</v>
      </c>
      <c r="AH98" s="173" t="s">
        <v>484</v>
      </c>
      <c r="AJ98" s="123"/>
      <c r="AK98" s="172" t="s">
        <v>1841</v>
      </c>
      <c r="AM98" s="335"/>
      <c r="AN98" s="334"/>
      <c r="AO98" s="334"/>
      <c r="AV98" s="286"/>
      <c r="AW98" s="286"/>
      <c r="AX98" s="82"/>
      <c r="AY98" s="82"/>
      <c r="AZ98" s="82"/>
      <c r="BA98" s="82"/>
      <c r="BB98" s="82"/>
      <c r="BC98" s="82"/>
      <c r="BD98" s="82"/>
      <c r="BE98" s="82"/>
      <c r="BF98" s="82"/>
      <c r="BG98" s="82"/>
      <c r="BH98" s="82"/>
      <c r="BI98" s="352"/>
      <c r="BJ98" s="352"/>
      <c r="BK98" s="82"/>
    </row>
    <row r="99" spans="1:63" ht="14.25" thickTop="1">
      <c r="A99" s="99"/>
      <c r="B99" s="100"/>
      <c r="C99" s="66"/>
      <c r="D99" s="382" t="s">
        <v>488</v>
      </c>
      <c r="E99" s="383"/>
      <c r="F99" s="384"/>
      <c r="G99" s="62"/>
      <c r="H99" s="388" t="s">
        <v>21</v>
      </c>
      <c r="I99" s="389"/>
      <c r="J99" s="389"/>
      <c r="K99" s="389"/>
      <c r="L99" s="389"/>
      <c r="M99" s="389"/>
      <c r="N99" s="389"/>
      <c r="O99" s="389"/>
      <c r="P99" s="390"/>
      <c r="Q99" s="65"/>
      <c r="R99" s="1"/>
      <c r="S99" s="14">
        <f t="shared" si="12"/>
        <v>2890</v>
      </c>
      <c r="T99" s="10" t="str">
        <f t="shared" si="13"/>
        <v>安芸太田中</v>
      </c>
      <c r="U99" s="55"/>
      <c r="V99" s="117"/>
      <c r="W99" s="117"/>
      <c r="X99" s="117"/>
      <c r="Z99" s="172">
        <v>2890</v>
      </c>
      <c r="AA99" s="172" t="s">
        <v>1597</v>
      </c>
      <c r="AB99" s="172" t="s">
        <v>1598</v>
      </c>
      <c r="AC99" s="172" t="s">
        <v>480</v>
      </c>
      <c r="AD99" s="172" t="s">
        <v>480</v>
      </c>
      <c r="AE99" s="173" t="s">
        <v>485</v>
      </c>
      <c r="AF99" s="173" t="s">
        <v>1599</v>
      </c>
      <c r="AG99" s="173" t="s">
        <v>486</v>
      </c>
      <c r="AH99" s="173" t="s">
        <v>487</v>
      </c>
      <c r="AJ99" s="123"/>
      <c r="AK99" s="172" t="s">
        <v>1842</v>
      </c>
      <c r="AM99" s="335"/>
      <c r="AN99" s="334"/>
      <c r="AO99" s="334"/>
      <c r="AV99" s="286"/>
      <c r="AW99" s="286"/>
      <c r="AX99" s="82"/>
      <c r="AY99" s="82"/>
      <c r="AZ99" s="82"/>
      <c r="BA99" s="82"/>
      <c r="BB99" s="82"/>
      <c r="BC99" s="82"/>
      <c r="BD99" s="82"/>
      <c r="BE99" s="82"/>
      <c r="BF99" s="82"/>
      <c r="BG99" s="82"/>
      <c r="BH99" s="82"/>
      <c r="BI99" s="352"/>
      <c r="BJ99" s="352"/>
      <c r="BK99" s="82"/>
    </row>
    <row r="100" spans="1:63" ht="14.25" customHeight="1" thickBot="1">
      <c r="A100" s="99"/>
      <c r="B100" s="100"/>
      <c r="C100" s="66"/>
      <c r="D100" s="385"/>
      <c r="E100" s="386"/>
      <c r="F100" s="387"/>
      <c r="G100" s="62"/>
      <c r="H100" s="391"/>
      <c r="I100" s="392"/>
      <c r="J100" s="392"/>
      <c r="K100" s="392"/>
      <c r="L100" s="392"/>
      <c r="M100" s="392"/>
      <c r="N100" s="392"/>
      <c r="O100" s="392"/>
      <c r="P100" s="393"/>
      <c r="Q100" s="65"/>
      <c r="R100" s="1"/>
      <c r="S100" s="14">
        <f t="shared" si="12"/>
        <v>2920</v>
      </c>
      <c r="T100" s="10">
        <f t="shared" si="13"/>
      </c>
      <c r="U100" s="55"/>
      <c r="V100" s="117"/>
      <c r="W100" s="117"/>
      <c r="X100" s="117"/>
      <c r="Z100" s="172">
        <v>2920</v>
      </c>
      <c r="AA100" s="172"/>
      <c r="AB100" s="172"/>
      <c r="AC100" s="172"/>
      <c r="AD100" s="172"/>
      <c r="AE100" s="173"/>
      <c r="AF100" s="173"/>
      <c r="AG100" s="173"/>
      <c r="AH100" s="173"/>
      <c r="AJ100" s="123"/>
      <c r="AK100" s="172"/>
      <c r="AM100" s="335"/>
      <c r="AN100" s="334"/>
      <c r="AO100" s="334"/>
      <c r="AV100" s="286"/>
      <c r="AW100" s="286"/>
      <c r="AX100" s="82"/>
      <c r="AY100" s="82"/>
      <c r="AZ100" s="82"/>
      <c r="BA100" s="82"/>
      <c r="BB100" s="82"/>
      <c r="BC100" s="82"/>
      <c r="BD100" s="82"/>
      <c r="BE100" s="82"/>
      <c r="BF100" s="82"/>
      <c r="BG100" s="82"/>
      <c r="BH100" s="82"/>
      <c r="BI100" s="352"/>
      <c r="BJ100" s="352"/>
      <c r="BK100" s="82"/>
    </row>
    <row r="101" spans="1:63" ht="14.25" customHeight="1" thickBot="1" thickTop="1">
      <c r="A101" s="99"/>
      <c r="B101" s="100"/>
      <c r="C101" s="67"/>
      <c r="D101" s="68"/>
      <c r="E101" s="68"/>
      <c r="F101" s="69"/>
      <c r="G101" s="62"/>
      <c r="H101" s="62"/>
      <c r="I101" s="62"/>
      <c r="J101" s="62"/>
      <c r="K101" s="62"/>
      <c r="L101" s="62"/>
      <c r="M101" s="62"/>
      <c r="N101" s="62"/>
      <c r="O101" s="62"/>
      <c r="P101" s="62"/>
      <c r="Q101" s="65"/>
      <c r="R101" s="1"/>
      <c r="S101" s="14">
        <f t="shared" si="12"/>
        <v>2950</v>
      </c>
      <c r="T101" s="10" t="str">
        <f t="shared" si="13"/>
        <v>芸北中</v>
      </c>
      <c r="U101" s="55"/>
      <c r="V101" s="117"/>
      <c r="W101" s="117"/>
      <c r="X101" s="117"/>
      <c r="Z101" s="172">
        <v>2950</v>
      </c>
      <c r="AA101" s="172" t="s">
        <v>1388</v>
      </c>
      <c r="AB101" s="172" t="s">
        <v>489</v>
      </c>
      <c r="AC101" s="172" t="s">
        <v>480</v>
      </c>
      <c r="AD101" s="172" t="s">
        <v>480</v>
      </c>
      <c r="AE101" s="173" t="s">
        <v>490</v>
      </c>
      <c r="AF101" s="173" t="s">
        <v>1600</v>
      </c>
      <c r="AG101" s="173" t="s">
        <v>491</v>
      </c>
      <c r="AH101" s="173" t="s">
        <v>492</v>
      </c>
      <c r="AJ101" s="123"/>
      <c r="AK101" s="172" t="s">
        <v>1843</v>
      </c>
      <c r="AM101" s="335"/>
      <c r="AN101" s="334"/>
      <c r="AO101" s="334"/>
      <c r="AV101" s="286"/>
      <c r="AW101" s="286"/>
      <c r="AX101" s="82"/>
      <c r="AY101" s="82"/>
      <c r="AZ101" s="82"/>
      <c r="BA101" s="82"/>
      <c r="BB101" s="82"/>
      <c r="BC101" s="82"/>
      <c r="BD101" s="82"/>
      <c r="BE101" s="82"/>
      <c r="BF101" s="82"/>
      <c r="BG101" s="82"/>
      <c r="BH101" s="82"/>
      <c r="BI101" s="352"/>
      <c r="BJ101" s="352"/>
      <c r="BK101" s="82"/>
    </row>
    <row r="102" spans="1:63" ht="13.5">
      <c r="A102" s="99"/>
      <c r="B102" s="100"/>
      <c r="C102" s="67"/>
      <c r="D102" s="70"/>
      <c r="E102" s="70"/>
      <c r="F102" s="407" t="s">
        <v>497</v>
      </c>
      <c r="G102" s="396" t="s">
        <v>22</v>
      </c>
      <c r="H102" s="397"/>
      <c r="I102" s="398" t="s">
        <v>0</v>
      </c>
      <c r="J102" s="400" t="s">
        <v>23</v>
      </c>
      <c r="K102" s="402" t="s">
        <v>498</v>
      </c>
      <c r="L102" s="409"/>
      <c r="M102" s="404" t="s">
        <v>1716</v>
      </c>
      <c r="N102" s="405"/>
      <c r="O102" s="406"/>
      <c r="P102" s="71"/>
      <c r="Q102" s="65"/>
      <c r="R102" s="1"/>
      <c r="S102" s="14">
        <f t="shared" si="12"/>
        <v>2980</v>
      </c>
      <c r="T102" s="10" t="str">
        <f t="shared" si="13"/>
        <v>豊平中</v>
      </c>
      <c r="U102" s="55"/>
      <c r="V102" s="117"/>
      <c r="W102" s="117"/>
      <c r="X102" s="117"/>
      <c r="Z102" s="172">
        <v>2980</v>
      </c>
      <c r="AA102" s="172" t="s">
        <v>1389</v>
      </c>
      <c r="AB102" s="172" t="s">
        <v>493</v>
      </c>
      <c r="AC102" s="172" t="s">
        <v>480</v>
      </c>
      <c r="AD102" s="172" t="s">
        <v>480</v>
      </c>
      <c r="AE102" s="173" t="s">
        <v>494</v>
      </c>
      <c r="AF102" s="173" t="s">
        <v>1601</v>
      </c>
      <c r="AG102" s="173" t="s">
        <v>495</v>
      </c>
      <c r="AH102" s="173" t="s">
        <v>496</v>
      </c>
      <c r="AJ102" s="123"/>
      <c r="AK102" s="172" t="s">
        <v>1844</v>
      </c>
      <c r="AM102" s="335"/>
      <c r="AN102" s="334"/>
      <c r="AO102" s="334"/>
      <c r="AV102" s="286"/>
      <c r="AW102" s="286"/>
      <c r="AX102" s="82"/>
      <c r="AY102" s="82"/>
      <c r="AZ102" s="82"/>
      <c r="BA102" s="82"/>
      <c r="BB102" s="82"/>
      <c r="BC102" s="82"/>
      <c r="BD102" s="82"/>
      <c r="BE102" s="82"/>
      <c r="BF102" s="82"/>
      <c r="BG102" s="82"/>
      <c r="BH102" s="82"/>
      <c r="BI102" s="352"/>
      <c r="BJ102" s="352"/>
      <c r="BK102" s="82"/>
    </row>
    <row r="103" spans="1:63" ht="14.25" thickBot="1">
      <c r="A103" s="99"/>
      <c r="B103" s="100"/>
      <c r="C103" s="67"/>
      <c r="D103" s="70"/>
      <c r="E103" s="70"/>
      <c r="F103" s="408"/>
      <c r="G103" s="34" t="s">
        <v>9</v>
      </c>
      <c r="H103" s="35" t="s">
        <v>10</v>
      </c>
      <c r="I103" s="399"/>
      <c r="J103" s="401"/>
      <c r="K103" s="36" t="s">
        <v>9</v>
      </c>
      <c r="L103" s="37" t="s">
        <v>10</v>
      </c>
      <c r="M103" s="289" t="s">
        <v>1637</v>
      </c>
      <c r="N103" s="290" t="s">
        <v>13</v>
      </c>
      <c r="O103" s="291" t="s">
        <v>14</v>
      </c>
      <c r="P103" s="71"/>
      <c r="Q103" s="65"/>
      <c r="R103" s="1"/>
      <c r="S103" s="14">
        <f t="shared" si="12"/>
        <v>3010</v>
      </c>
      <c r="T103" s="10" t="str">
        <f t="shared" si="13"/>
        <v>大朝中</v>
      </c>
      <c r="U103" s="55"/>
      <c r="V103" s="117"/>
      <c r="W103" s="117"/>
      <c r="X103" s="117"/>
      <c r="Z103" s="172">
        <v>3010</v>
      </c>
      <c r="AA103" s="172" t="s">
        <v>1390</v>
      </c>
      <c r="AB103" s="172" t="s">
        <v>499</v>
      </c>
      <c r="AC103" s="172" t="s">
        <v>480</v>
      </c>
      <c r="AD103" s="172" t="s">
        <v>480</v>
      </c>
      <c r="AE103" s="173" t="s">
        <v>500</v>
      </c>
      <c r="AF103" s="173" t="s">
        <v>501</v>
      </c>
      <c r="AG103" s="173" t="s">
        <v>502</v>
      </c>
      <c r="AH103" s="173" t="s">
        <v>503</v>
      </c>
      <c r="AJ103" s="123"/>
      <c r="AK103" s="172" t="s">
        <v>1845</v>
      </c>
      <c r="AM103" s="335"/>
      <c r="AN103" s="334"/>
      <c r="AO103" s="334"/>
      <c r="AV103" s="286"/>
      <c r="AW103" s="286"/>
      <c r="AX103" s="82"/>
      <c r="AY103" s="82"/>
      <c r="AZ103" s="82"/>
      <c r="BA103" s="82"/>
      <c r="BB103" s="82"/>
      <c r="BC103" s="82"/>
      <c r="BD103" s="82"/>
      <c r="BE103" s="82"/>
      <c r="BF103" s="82"/>
      <c r="BG103" s="82"/>
      <c r="BH103" s="82"/>
      <c r="BI103" s="356"/>
      <c r="BJ103" s="356"/>
      <c r="BK103" s="82"/>
    </row>
    <row r="104" spans="1:63" ht="14.25" thickTop="1">
      <c r="A104" s="99"/>
      <c r="B104" s="103">
        <f>IF(ISBLANK(G104),"",COUNTA(G$17:G104)-2)</f>
      </c>
      <c r="C104" s="67"/>
      <c r="D104" s="72">
        <v>1</v>
      </c>
      <c r="E104" s="39">
        <v>1</v>
      </c>
      <c r="F104" s="40">
        <f aca="true" t="shared" si="18" ref="F104:F167">IF(G$5="","",IF(G104="","",G$5+D104))</f>
      </c>
      <c r="G104" s="131"/>
      <c r="H104" s="132"/>
      <c r="I104" s="133"/>
      <c r="J104" s="41">
        <f>F$8</f>
      </c>
      <c r="K104" s="150"/>
      <c r="L104" s="151"/>
      <c r="M104" s="294"/>
      <c r="N104" s="295"/>
      <c r="O104" s="296"/>
      <c r="P104" s="72" t="s">
        <v>1719</v>
      </c>
      <c r="Q104" s="73"/>
      <c r="R104" s="1"/>
      <c r="S104" s="14">
        <f t="shared" si="12"/>
        <v>3040</v>
      </c>
      <c r="T104" s="10" t="str">
        <f t="shared" si="13"/>
        <v>千代田中</v>
      </c>
      <c r="U104" s="55"/>
      <c r="V104" s="117">
        <f aca="true" t="shared" si="19" ref="V104:V135">LEN(G104)+LEN(H104)</f>
        <v>0</v>
      </c>
      <c r="W104" s="117" t="b">
        <f aca="true" t="shared" si="20" ref="W104:W167">IF(V104=2,G104&amp;"　"&amp;H104,IF(V104=3,G104&amp;"　"&amp;H104,IF(V104=4,G104&amp;"　"&amp;H104,IF(V104&gt;4,G104&amp;"　"&amp;H104))))</f>
        <v>0</v>
      </c>
      <c r="X104" s="117" t="str">
        <f aca="true" t="shared" si="21" ref="X104:X135">ASC(K104)&amp;" "&amp;ASC(L104)</f>
        <v> </v>
      </c>
      <c r="Z104" s="172">
        <v>3040</v>
      </c>
      <c r="AA104" s="172" t="s">
        <v>1391</v>
      </c>
      <c r="AB104" s="172" t="s">
        <v>504</v>
      </c>
      <c r="AC104" s="172" t="s">
        <v>480</v>
      </c>
      <c r="AD104" s="172" t="s">
        <v>480</v>
      </c>
      <c r="AE104" s="173" t="s">
        <v>505</v>
      </c>
      <c r="AF104" s="173" t="s">
        <v>506</v>
      </c>
      <c r="AG104" s="173" t="s">
        <v>507</v>
      </c>
      <c r="AH104" s="173" t="s">
        <v>508</v>
      </c>
      <c r="AJ104" s="123"/>
      <c r="AK104" s="172" t="s">
        <v>1846</v>
      </c>
      <c r="AM104" s="335"/>
      <c r="AN104" s="334"/>
      <c r="AO104" s="334"/>
      <c r="AV104" s="286">
        <f>IF(BB104="","",SUM(AW$17:AW104))</f>
      </c>
      <c r="AW104" s="286">
        <f t="shared" si="17"/>
      </c>
      <c r="AX104" s="82">
        <f>IF(ISBLANK('選手登録'!M104),"",'選手登録'!M104)</f>
      </c>
      <c r="AY104" s="82">
        <f>IF(ISBLANK('選手登録'!N104),"",'選手登録'!N104)</f>
      </c>
      <c r="AZ104" s="82">
        <f>IF(ISBLANK('選手登録'!O104),"",'選手登録'!O104)</f>
      </c>
      <c r="BA104" s="82">
        <f>IF(ISBLANK('選手登録'!F104),"",'選手登録'!F104)</f>
      </c>
      <c r="BB104" s="82">
        <f>IF(ISBLANK('選手登録'!G104),"",'選手登録'!G104)</f>
      </c>
      <c r="BC104" s="82">
        <f>IF(ISBLANK('選手登録'!H104),"",'選手登録'!H104)</f>
      </c>
      <c r="BD104" s="82">
        <f>IF(ISBLANK('選手登録'!K104),"",WIDECHAR('選手登録'!K104))</f>
      </c>
      <c r="BE104" s="82">
        <f>IF(ISBLANK('選手登録'!L104),"",WIDECHAR('選手登録'!L104))</f>
      </c>
      <c r="BF104" s="82" t="str">
        <f>IF(ISBLANK('選手登録'!P104),"",'選手登録'!P104)</f>
        <v>女</v>
      </c>
      <c r="BG104" s="82">
        <f>IF(ISBLANK('選手登録'!I104),"",'選手登録'!I104)</f>
      </c>
      <c r="BH104" s="82"/>
      <c r="BI104" s="356"/>
      <c r="BJ104" s="356"/>
      <c r="BK104" s="82"/>
    </row>
    <row r="105" spans="1:63" ht="13.5">
      <c r="A105" s="99"/>
      <c r="B105" s="103">
        <f>IF(ISBLANK(G105),"",COUNTA(G$17:G105)-2)</f>
      </c>
      <c r="C105" s="67"/>
      <c r="D105" s="72">
        <v>2</v>
      </c>
      <c r="E105" s="43">
        <v>2</v>
      </c>
      <c r="F105" s="40">
        <f t="shared" si="18"/>
      </c>
      <c r="G105" s="131"/>
      <c r="H105" s="132"/>
      <c r="I105" s="133"/>
      <c r="J105" s="41">
        <f aca="true" t="shared" si="22" ref="J105:J168">F$8</f>
      </c>
      <c r="K105" s="150"/>
      <c r="L105" s="151"/>
      <c r="M105" s="297"/>
      <c r="N105" s="298"/>
      <c r="O105" s="299"/>
      <c r="P105" s="72" t="s">
        <v>1719</v>
      </c>
      <c r="Q105" s="73"/>
      <c r="R105" s="1"/>
      <c r="S105" s="14">
        <f t="shared" si="12"/>
        <v>3070</v>
      </c>
      <c r="T105" s="10" t="str">
        <f t="shared" si="13"/>
        <v>新庄中</v>
      </c>
      <c r="U105" s="55"/>
      <c r="V105" s="117">
        <f t="shared" si="19"/>
        <v>0</v>
      </c>
      <c r="W105" s="117" t="b">
        <f t="shared" si="20"/>
        <v>0</v>
      </c>
      <c r="X105" s="117" t="str">
        <f t="shared" si="21"/>
        <v> </v>
      </c>
      <c r="Z105" s="172">
        <v>3070</v>
      </c>
      <c r="AA105" s="172" t="s">
        <v>1392</v>
      </c>
      <c r="AB105" s="172" t="s">
        <v>509</v>
      </c>
      <c r="AC105" s="172" t="s">
        <v>480</v>
      </c>
      <c r="AD105" s="172" t="s">
        <v>480</v>
      </c>
      <c r="AE105" s="173" t="s">
        <v>510</v>
      </c>
      <c r="AF105" s="173" t="s">
        <v>511</v>
      </c>
      <c r="AG105" s="173" t="s">
        <v>512</v>
      </c>
      <c r="AH105" s="173" t="s">
        <v>513</v>
      </c>
      <c r="AJ105" s="123"/>
      <c r="AK105" s="172" t="s">
        <v>1847</v>
      </c>
      <c r="AM105" s="335"/>
      <c r="AN105" s="334"/>
      <c r="AO105" s="334"/>
      <c r="AV105" s="286">
        <f>IF(BB105="","",SUM(AW$17:AW105))</f>
      </c>
      <c r="AW105" s="286">
        <f t="shared" si="17"/>
      </c>
      <c r="AX105" s="82">
        <f>IF(ISBLANK('選手登録'!M105),"",'選手登録'!M105)</f>
      </c>
      <c r="AY105" s="82">
        <f>IF(ISBLANK('選手登録'!N105),"",'選手登録'!N105)</f>
      </c>
      <c r="AZ105" s="82">
        <f>IF(ISBLANK('選手登録'!O105),"",'選手登録'!O105)</f>
      </c>
      <c r="BA105" s="82">
        <f>IF(ISBLANK('選手登録'!F105),"",'選手登録'!F105)</f>
      </c>
      <c r="BB105" s="82">
        <f>IF(ISBLANK('選手登録'!G105),"",'選手登録'!G105)</f>
      </c>
      <c r="BC105" s="82">
        <f>IF(ISBLANK('選手登録'!H105),"",'選手登録'!H105)</f>
      </c>
      <c r="BD105" s="82">
        <f>IF(ISBLANK('選手登録'!K105),"",WIDECHAR('選手登録'!K105))</f>
      </c>
      <c r="BE105" s="82">
        <f>IF(ISBLANK('選手登録'!L105),"",WIDECHAR('選手登録'!L105))</f>
      </c>
      <c r="BF105" s="82" t="str">
        <f>IF(ISBLANK('選手登録'!P105),"",'選手登録'!P105)</f>
        <v>女</v>
      </c>
      <c r="BG105" s="82">
        <f>IF(ISBLANK('選手登録'!I105),"",'選手登録'!I105)</f>
      </c>
      <c r="BH105" s="82"/>
      <c r="BI105" s="356"/>
      <c r="BJ105" s="356"/>
      <c r="BK105" s="82"/>
    </row>
    <row r="106" spans="1:63" ht="13.5">
      <c r="A106" s="99"/>
      <c r="B106" s="103">
        <f>IF(ISBLANK(G106),"",COUNTA(G$17:G106)-2)</f>
      </c>
      <c r="C106" s="67"/>
      <c r="D106" s="72">
        <v>3</v>
      </c>
      <c r="E106" s="43">
        <v>3</v>
      </c>
      <c r="F106" s="40">
        <f t="shared" si="18"/>
      </c>
      <c r="G106" s="131"/>
      <c r="H106" s="132"/>
      <c r="I106" s="133"/>
      <c r="J106" s="41">
        <f t="shared" si="22"/>
      </c>
      <c r="K106" s="150"/>
      <c r="L106" s="151"/>
      <c r="M106" s="297"/>
      <c r="N106" s="298"/>
      <c r="O106" s="299"/>
      <c r="P106" s="72" t="s">
        <v>1719</v>
      </c>
      <c r="Q106" s="73"/>
      <c r="R106" s="1"/>
      <c r="S106" s="14">
        <f t="shared" si="12"/>
        <v>3100</v>
      </c>
      <c r="T106" s="10" t="str">
        <f t="shared" si="13"/>
        <v>吉田中</v>
      </c>
      <c r="U106" s="55"/>
      <c r="V106" s="117">
        <f t="shared" si="19"/>
        <v>0</v>
      </c>
      <c r="W106" s="117" t="b">
        <f t="shared" si="20"/>
        <v>0</v>
      </c>
      <c r="X106" s="117" t="str">
        <f t="shared" si="21"/>
        <v> </v>
      </c>
      <c r="Z106" s="172">
        <v>3100</v>
      </c>
      <c r="AA106" s="172" t="s">
        <v>1393</v>
      </c>
      <c r="AB106" s="172" t="s">
        <v>515</v>
      </c>
      <c r="AC106" s="172" t="s">
        <v>514</v>
      </c>
      <c r="AD106" s="172" t="s">
        <v>514</v>
      </c>
      <c r="AE106" s="173" t="s">
        <v>516</v>
      </c>
      <c r="AF106" s="173" t="s">
        <v>1602</v>
      </c>
      <c r="AG106" s="173" t="s">
        <v>517</v>
      </c>
      <c r="AH106" s="173" t="s">
        <v>518</v>
      </c>
      <c r="AJ106" s="123"/>
      <c r="AK106" s="172" t="s">
        <v>1848</v>
      </c>
      <c r="AM106" s="335"/>
      <c r="AN106" s="334"/>
      <c r="AO106" s="334"/>
      <c r="AV106" s="286">
        <f>IF(BB106="","",SUM(AW$17:AW106))</f>
      </c>
      <c r="AW106" s="286">
        <f t="shared" si="17"/>
      </c>
      <c r="AX106" s="82">
        <f>IF(ISBLANK('選手登録'!M106),"",'選手登録'!M106)</f>
      </c>
      <c r="AY106" s="82">
        <f>IF(ISBLANK('選手登録'!N106),"",'選手登録'!N106)</f>
      </c>
      <c r="AZ106" s="82">
        <f>IF(ISBLANK('選手登録'!O106),"",'選手登録'!O106)</f>
      </c>
      <c r="BA106" s="82">
        <f>IF(ISBLANK('選手登録'!F106),"",'選手登録'!F106)</f>
      </c>
      <c r="BB106" s="82">
        <f>IF(ISBLANK('選手登録'!G106),"",'選手登録'!G106)</f>
      </c>
      <c r="BC106" s="82">
        <f>IF(ISBLANK('選手登録'!H106),"",'選手登録'!H106)</f>
      </c>
      <c r="BD106" s="82">
        <f>IF(ISBLANK('選手登録'!K106),"",WIDECHAR('選手登録'!K106))</f>
      </c>
      <c r="BE106" s="82">
        <f>IF(ISBLANK('選手登録'!L106),"",WIDECHAR('選手登録'!L106))</f>
      </c>
      <c r="BF106" s="82" t="str">
        <f>IF(ISBLANK('選手登録'!P106),"",'選手登録'!P106)</f>
        <v>女</v>
      </c>
      <c r="BG106" s="82">
        <f>IF(ISBLANK('選手登録'!I106),"",'選手登録'!I106)</f>
      </c>
      <c r="BH106" s="82"/>
      <c r="BI106" s="356"/>
      <c r="BJ106" s="356"/>
      <c r="BK106" s="82"/>
    </row>
    <row r="107" spans="1:63" ht="13.5">
      <c r="A107" s="99"/>
      <c r="B107" s="103">
        <f>IF(ISBLANK(G107),"",COUNTA(G$17:G107)-2)</f>
      </c>
      <c r="C107" s="67"/>
      <c r="D107" s="72">
        <v>4</v>
      </c>
      <c r="E107" s="43">
        <v>4</v>
      </c>
      <c r="F107" s="40">
        <f t="shared" si="18"/>
      </c>
      <c r="G107" s="131"/>
      <c r="H107" s="132"/>
      <c r="I107" s="133"/>
      <c r="J107" s="41">
        <f t="shared" si="22"/>
      </c>
      <c r="K107" s="150"/>
      <c r="L107" s="151"/>
      <c r="M107" s="297"/>
      <c r="N107" s="298"/>
      <c r="O107" s="299"/>
      <c r="P107" s="72" t="s">
        <v>1719</v>
      </c>
      <c r="Q107" s="73"/>
      <c r="R107" s="1"/>
      <c r="S107" s="14">
        <f t="shared" si="12"/>
        <v>3130</v>
      </c>
      <c r="T107" s="10" t="str">
        <f t="shared" si="13"/>
        <v>八千代中</v>
      </c>
      <c r="U107" s="55"/>
      <c r="V107" s="117">
        <f t="shared" si="19"/>
        <v>0</v>
      </c>
      <c r="W107" s="117" t="b">
        <f t="shared" si="20"/>
        <v>0</v>
      </c>
      <c r="X107" s="117" t="str">
        <f t="shared" si="21"/>
        <v> </v>
      </c>
      <c r="Z107" s="172">
        <v>3130</v>
      </c>
      <c r="AA107" s="172" t="s">
        <v>1394</v>
      </c>
      <c r="AB107" s="172" t="s">
        <v>519</v>
      </c>
      <c r="AC107" s="172" t="s">
        <v>514</v>
      </c>
      <c r="AD107" s="172" t="s">
        <v>514</v>
      </c>
      <c r="AE107" s="173" t="s">
        <v>520</v>
      </c>
      <c r="AF107" s="173" t="s">
        <v>521</v>
      </c>
      <c r="AG107" s="173" t="s">
        <v>522</v>
      </c>
      <c r="AH107" s="173" t="s">
        <v>523</v>
      </c>
      <c r="AJ107" s="123"/>
      <c r="AK107" s="172" t="s">
        <v>1849</v>
      </c>
      <c r="AM107" s="335"/>
      <c r="AN107" s="334"/>
      <c r="AO107" s="334"/>
      <c r="AV107" s="286">
        <f>IF(BB107="","",SUM(AW$17:AW107))</f>
      </c>
      <c r="AW107" s="286">
        <f t="shared" si="17"/>
      </c>
      <c r="AX107" s="82">
        <f>IF(ISBLANK('選手登録'!M107),"",'選手登録'!M107)</f>
      </c>
      <c r="AY107" s="82">
        <f>IF(ISBLANK('選手登録'!N107),"",'選手登録'!N107)</f>
      </c>
      <c r="AZ107" s="82">
        <f>IF(ISBLANK('選手登録'!O107),"",'選手登録'!O107)</f>
      </c>
      <c r="BA107" s="82">
        <f>IF(ISBLANK('選手登録'!F107),"",'選手登録'!F107)</f>
      </c>
      <c r="BB107" s="82">
        <f>IF(ISBLANK('選手登録'!G107),"",'選手登録'!G107)</f>
      </c>
      <c r="BC107" s="82">
        <f>IF(ISBLANK('選手登録'!H107),"",'選手登録'!H107)</f>
      </c>
      <c r="BD107" s="82">
        <f>IF(ISBLANK('選手登録'!K107),"",WIDECHAR('選手登録'!K107))</f>
      </c>
      <c r="BE107" s="82">
        <f>IF(ISBLANK('選手登録'!L107),"",WIDECHAR('選手登録'!L107))</f>
      </c>
      <c r="BF107" s="82" t="str">
        <f>IF(ISBLANK('選手登録'!P107),"",'選手登録'!P107)</f>
        <v>女</v>
      </c>
      <c r="BG107" s="82">
        <f>IF(ISBLANK('選手登録'!I107),"",'選手登録'!I107)</f>
      </c>
      <c r="BH107" s="82"/>
      <c r="BI107" s="356"/>
      <c r="BJ107" s="356"/>
      <c r="BK107" s="82"/>
    </row>
    <row r="108" spans="1:63" ht="14.25" thickBot="1">
      <c r="A108" s="99"/>
      <c r="B108" s="103">
        <f>IF(ISBLANK(G108),"",COUNTA(G$17:G108)-2)</f>
      </c>
      <c r="C108" s="67"/>
      <c r="D108" s="72">
        <v>5</v>
      </c>
      <c r="E108" s="50">
        <v>5</v>
      </c>
      <c r="F108" s="22">
        <f t="shared" si="18"/>
      </c>
      <c r="G108" s="134"/>
      <c r="H108" s="135"/>
      <c r="I108" s="136"/>
      <c r="J108" s="46">
        <f t="shared" si="22"/>
      </c>
      <c r="K108" s="152"/>
      <c r="L108" s="153"/>
      <c r="M108" s="305"/>
      <c r="N108" s="306"/>
      <c r="O108" s="307"/>
      <c r="P108" s="72" t="s">
        <v>1719</v>
      </c>
      <c r="Q108" s="73"/>
      <c r="R108" s="1"/>
      <c r="S108" s="14">
        <f t="shared" si="12"/>
        <v>3160</v>
      </c>
      <c r="T108" s="10" t="str">
        <f t="shared" si="13"/>
        <v>美土里中</v>
      </c>
      <c r="U108" s="55"/>
      <c r="V108" s="117">
        <f t="shared" si="19"/>
        <v>0</v>
      </c>
      <c r="W108" s="117" t="b">
        <f t="shared" si="20"/>
        <v>0</v>
      </c>
      <c r="X108" s="117" t="str">
        <f t="shared" si="21"/>
        <v> </v>
      </c>
      <c r="Z108" s="172">
        <v>3160</v>
      </c>
      <c r="AA108" s="172" t="s">
        <v>1395</v>
      </c>
      <c r="AB108" s="172" t="s">
        <v>524</v>
      </c>
      <c r="AC108" s="172" t="s">
        <v>514</v>
      </c>
      <c r="AD108" s="172" t="s">
        <v>514</v>
      </c>
      <c r="AE108" s="173" t="s">
        <v>525</v>
      </c>
      <c r="AF108" s="173" t="s">
        <v>526</v>
      </c>
      <c r="AG108" s="173" t="s">
        <v>527</v>
      </c>
      <c r="AH108" s="173" t="s">
        <v>528</v>
      </c>
      <c r="AJ108" s="123"/>
      <c r="AK108" s="172" t="s">
        <v>1850</v>
      </c>
      <c r="AM108" s="335"/>
      <c r="AN108" s="334"/>
      <c r="AO108" s="334"/>
      <c r="AV108" s="286">
        <f>IF(BB108="","",SUM(AW$17:AW108))</f>
      </c>
      <c r="AW108" s="286">
        <f t="shared" si="17"/>
      </c>
      <c r="AX108" s="82">
        <f>IF(ISBLANK('選手登録'!M108),"",'選手登録'!M108)</f>
      </c>
      <c r="AY108" s="82">
        <f>IF(ISBLANK('選手登録'!N108),"",'選手登録'!N108)</f>
      </c>
      <c r="AZ108" s="82">
        <f>IF(ISBLANK('選手登録'!O108),"",'選手登録'!O108)</f>
      </c>
      <c r="BA108" s="82">
        <f>IF(ISBLANK('選手登録'!F108),"",'選手登録'!F108)</f>
      </c>
      <c r="BB108" s="82">
        <f>IF(ISBLANK('選手登録'!G108),"",'選手登録'!G108)</f>
      </c>
      <c r="BC108" s="82">
        <f>IF(ISBLANK('選手登録'!H108),"",'選手登録'!H108)</f>
      </c>
      <c r="BD108" s="82">
        <f>IF(ISBLANK('選手登録'!K108),"",WIDECHAR('選手登録'!K108))</f>
      </c>
      <c r="BE108" s="82">
        <f>IF(ISBLANK('選手登録'!L108),"",WIDECHAR('選手登録'!L108))</f>
      </c>
      <c r="BF108" s="82" t="str">
        <f>IF(ISBLANK('選手登録'!P108),"",'選手登録'!P108)</f>
        <v>女</v>
      </c>
      <c r="BG108" s="82">
        <f>IF(ISBLANK('選手登録'!I108),"",'選手登録'!I108)</f>
      </c>
      <c r="BH108" s="82"/>
      <c r="BI108" s="356"/>
      <c r="BJ108" s="356"/>
      <c r="BK108" s="82"/>
    </row>
    <row r="109" spans="1:63" ht="13.5">
      <c r="A109" s="99"/>
      <c r="B109" s="103">
        <f>IF(ISBLANK(G109),"",COUNTA(G$17:G109)-2)</f>
      </c>
      <c r="C109" s="67"/>
      <c r="D109" s="72">
        <v>6</v>
      </c>
      <c r="E109" s="39">
        <v>6</v>
      </c>
      <c r="F109" s="52">
        <f t="shared" si="18"/>
      </c>
      <c r="G109" s="137"/>
      <c r="H109" s="138"/>
      <c r="I109" s="139"/>
      <c r="J109" s="48">
        <f t="shared" si="22"/>
      </c>
      <c r="K109" s="154"/>
      <c r="L109" s="155"/>
      <c r="M109" s="308"/>
      <c r="N109" s="309"/>
      <c r="O109" s="310"/>
      <c r="P109" s="72" t="s">
        <v>1719</v>
      </c>
      <c r="Q109" s="73"/>
      <c r="R109" s="1"/>
      <c r="S109" s="14">
        <f t="shared" si="12"/>
        <v>3190</v>
      </c>
      <c r="T109" s="10" t="str">
        <f t="shared" si="13"/>
        <v>高宮中</v>
      </c>
      <c r="U109" s="55"/>
      <c r="V109" s="117">
        <f t="shared" si="19"/>
        <v>0</v>
      </c>
      <c r="W109" s="117" t="b">
        <f t="shared" si="20"/>
        <v>0</v>
      </c>
      <c r="X109" s="117" t="str">
        <f t="shared" si="21"/>
        <v> </v>
      </c>
      <c r="Z109" s="172">
        <v>3190</v>
      </c>
      <c r="AA109" s="172" t="s">
        <v>1396</v>
      </c>
      <c r="AB109" s="172" t="s">
        <v>529</v>
      </c>
      <c r="AC109" s="172" t="s">
        <v>514</v>
      </c>
      <c r="AD109" s="172" t="s">
        <v>514</v>
      </c>
      <c r="AE109" s="173" t="s">
        <v>530</v>
      </c>
      <c r="AF109" s="173" t="s">
        <v>531</v>
      </c>
      <c r="AG109" s="173" t="s">
        <v>532</v>
      </c>
      <c r="AH109" s="173" t="s">
        <v>532</v>
      </c>
      <c r="AJ109" s="123"/>
      <c r="AK109" s="172" t="s">
        <v>1851</v>
      </c>
      <c r="AM109" s="335"/>
      <c r="AN109" s="334"/>
      <c r="AO109" s="334"/>
      <c r="AV109" s="286">
        <f>IF(BB109="","",SUM(AW$17:AW109))</f>
      </c>
      <c r="AW109" s="286">
        <f t="shared" si="17"/>
      </c>
      <c r="AX109" s="82">
        <f>IF(ISBLANK('選手登録'!M109),"",'選手登録'!M109)</f>
      </c>
      <c r="AY109" s="82">
        <f>IF(ISBLANK('選手登録'!N109),"",'選手登録'!N109)</f>
      </c>
      <c r="AZ109" s="82">
        <f>IF(ISBLANK('選手登録'!O109),"",'選手登録'!O109)</f>
      </c>
      <c r="BA109" s="82">
        <f>IF(ISBLANK('選手登録'!F109),"",'選手登録'!F109)</f>
      </c>
      <c r="BB109" s="82">
        <f>IF(ISBLANK('選手登録'!G109),"",'選手登録'!G109)</f>
      </c>
      <c r="BC109" s="82">
        <f>IF(ISBLANK('選手登録'!H109),"",'選手登録'!H109)</f>
      </c>
      <c r="BD109" s="82">
        <f>IF(ISBLANK('選手登録'!K109),"",WIDECHAR('選手登録'!K109))</f>
      </c>
      <c r="BE109" s="82">
        <f>IF(ISBLANK('選手登録'!L109),"",WIDECHAR('選手登録'!L109))</f>
      </c>
      <c r="BF109" s="82" t="str">
        <f>IF(ISBLANK('選手登録'!P109),"",'選手登録'!P109)</f>
        <v>女</v>
      </c>
      <c r="BG109" s="82">
        <f>IF(ISBLANK('選手登録'!I109),"",'選手登録'!I109)</f>
      </c>
      <c r="BH109" s="82"/>
      <c r="BI109" s="356"/>
      <c r="BJ109" s="356"/>
      <c r="BK109" s="82"/>
    </row>
    <row r="110" spans="1:63" ht="13.5">
      <c r="A110" s="99"/>
      <c r="B110" s="103">
        <f>IF(ISBLANK(G110),"",COUNTA(G$17:G110)-2)</f>
      </c>
      <c r="C110" s="67"/>
      <c r="D110" s="72">
        <v>7</v>
      </c>
      <c r="E110" s="43">
        <v>7</v>
      </c>
      <c r="F110" s="53">
        <f t="shared" si="18"/>
      </c>
      <c r="G110" s="131"/>
      <c r="H110" s="132"/>
      <c r="I110" s="133"/>
      <c r="J110" s="41">
        <f t="shared" si="22"/>
      </c>
      <c r="K110" s="150"/>
      <c r="L110" s="151"/>
      <c r="M110" s="297"/>
      <c r="N110" s="298"/>
      <c r="O110" s="299"/>
      <c r="P110" s="72" t="s">
        <v>1719</v>
      </c>
      <c r="Q110" s="73"/>
      <c r="R110" s="1"/>
      <c r="S110" s="14">
        <f t="shared" si="12"/>
        <v>3220</v>
      </c>
      <c r="T110" s="10" t="str">
        <f t="shared" si="13"/>
        <v>甲田中</v>
      </c>
      <c r="U110" s="55"/>
      <c r="V110" s="117">
        <f t="shared" si="19"/>
        <v>0</v>
      </c>
      <c r="W110" s="117" t="b">
        <f t="shared" si="20"/>
        <v>0</v>
      </c>
      <c r="X110" s="117" t="str">
        <f t="shared" si="21"/>
        <v> </v>
      </c>
      <c r="Z110" s="172">
        <v>3220</v>
      </c>
      <c r="AA110" s="172" t="s">
        <v>1397</v>
      </c>
      <c r="AB110" s="172" t="s">
        <v>533</v>
      </c>
      <c r="AC110" s="172" t="s">
        <v>514</v>
      </c>
      <c r="AD110" s="172" t="s">
        <v>514</v>
      </c>
      <c r="AE110" s="173" t="s">
        <v>534</v>
      </c>
      <c r="AF110" s="173" t="s">
        <v>535</v>
      </c>
      <c r="AG110" s="173" t="s">
        <v>536</v>
      </c>
      <c r="AH110" s="173" t="s">
        <v>537</v>
      </c>
      <c r="AJ110" s="123"/>
      <c r="AK110" s="172" t="s">
        <v>1852</v>
      </c>
      <c r="AM110" s="335"/>
      <c r="AN110" s="334"/>
      <c r="AO110" s="334"/>
      <c r="AV110" s="286">
        <f>IF(BB110="","",SUM(AW$17:AW110))</f>
      </c>
      <c r="AW110" s="286">
        <f t="shared" si="17"/>
      </c>
      <c r="AX110" s="82">
        <f>IF(ISBLANK('選手登録'!M110),"",'選手登録'!M110)</f>
      </c>
      <c r="AY110" s="82">
        <f>IF(ISBLANK('選手登録'!N110),"",'選手登録'!N110)</f>
      </c>
      <c r="AZ110" s="82">
        <f>IF(ISBLANK('選手登録'!O110),"",'選手登録'!O110)</f>
      </c>
      <c r="BA110" s="82">
        <f>IF(ISBLANK('選手登録'!F110),"",'選手登録'!F110)</f>
      </c>
      <c r="BB110" s="82">
        <f>IF(ISBLANK('選手登録'!G110),"",'選手登録'!G110)</f>
      </c>
      <c r="BC110" s="82">
        <f>IF(ISBLANK('選手登録'!H110),"",'選手登録'!H110)</f>
      </c>
      <c r="BD110" s="82">
        <f>IF(ISBLANK('選手登録'!K110),"",WIDECHAR('選手登録'!K110))</f>
      </c>
      <c r="BE110" s="82">
        <f>IF(ISBLANK('選手登録'!L110),"",WIDECHAR('選手登録'!L110))</f>
      </c>
      <c r="BF110" s="82" t="str">
        <f>IF(ISBLANK('選手登録'!P110),"",'選手登録'!P110)</f>
        <v>女</v>
      </c>
      <c r="BG110" s="82">
        <f>IF(ISBLANK('選手登録'!I110),"",'選手登録'!I110)</f>
      </c>
      <c r="BH110" s="82"/>
      <c r="BI110" s="356"/>
      <c r="BJ110" s="356"/>
      <c r="BK110" s="82"/>
    </row>
    <row r="111" spans="1:63" ht="13.5">
      <c r="A111" s="99"/>
      <c r="B111" s="103">
        <f>IF(ISBLANK(G111),"",COUNTA(G$17:G111)-2)</f>
      </c>
      <c r="C111" s="67"/>
      <c r="D111" s="72">
        <v>8</v>
      </c>
      <c r="E111" s="43">
        <v>8</v>
      </c>
      <c r="F111" s="53">
        <f t="shared" si="18"/>
      </c>
      <c r="G111" s="131"/>
      <c r="H111" s="132"/>
      <c r="I111" s="133"/>
      <c r="J111" s="41">
        <f t="shared" si="22"/>
      </c>
      <c r="K111" s="150"/>
      <c r="L111" s="151"/>
      <c r="M111" s="297"/>
      <c r="N111" s="298"/>
      <c r="O111" s="299"/>
      <c r="P111" s="72" t="s">
        <v>1719</v>
      </c>
      <c r="Q111" s="73"/>
      <c r="R111" s="1"/>
      <c r="S111" s="14">
        <f t="shared" si="12"/>
        <v>3250</v>
      </c>
      <c r="T111" s="10" t="str">
        <f t="shared" si="13"/>
        <v>向原中</v>
      </c>
      <c r="U111" s="55"/>
      <c r="V111" s="117">
        <f t="shared" si="19"/>
        <v>0</v>
      </c>
      <c r="W111" s="117" t="b">
        <f t="shared" si="20"/>
        <v>0</v>
      </c>
      <c r="X111" s="117" t="str">
        <f t="shared" si="21"/>
        <v> </v>
      </c>
      <c r="Z111" s="172">
        <v>3250</v>
      </c>
      <c r="AA111" s="172" t="s">
        <v>1398</v>
      </c>
      <c r="AB111" s="172" t="s">
        <v>538</v>
      </c>
      <c r="AC111" s="172" t="s">
        <v>514</v>
      </c>
      <c r="AD111" s="172" t="s">
        <v>514</v>
      </c>
      <c r="AE111" s="173" t="s">
        <v>539</v>
      </c>
      <c r="AF111" s="173" t="s">
        <v>1603</v>
      </c>
      <c r="AG111" s="173" t="s">
        <v>540</v>
      </c>
      <c r="AH111" s="173" t="s">
        <v>541</v>
      </c>
      <c r="AJ111" s="123"/>
      <c r="AK111" s="172" t="s">
        <v>1853</v>
      </c>
      <c r="AM111" s="335"/>
      <c r="AN111" s="334"/>
      <c r="AO111" s="334"/>
      <c r="AV111" s="286">
        <f>IF(BB111="","",SUM(AW$17:AW111))</f>
      </c>
      <c r="AW111" s="286">
        <f t="shared" si="17"/>
      </c>
      <c r="AX111" s="82">
        <f>IF(ISBLANK('選手登録'!M111),"",'選手登録'!M111)</f>
      </c>
      <c r="AY111" s="82">
        <f>IF(ISBLANK('選手登録'!N111),"",'選手登録'!N111)</f>
      </c>
      <c r="AZ111" s="82">
        <f>IF(ISBLANK('選手登録'!O111),"",'選手登録'!O111)</f>
      </c>
      <c r="BA111" s="82">
        <f>IF(ISBLANK('選手登録'!F111),"",'選手登録'!F111)</f>
      </c>
      <c r="BB111" s="82">
        <f>IF(ISBLANK('選手登録'!G111),"",'選手登録'!G111)</f>
      </c>
      <c r="BC111" s="82">
        <f>IF(ISBLANK('選手登録'!H111),"",'選手登録'!H111)</f>
      </c>
      <c r="BD111" s="82">
        <f>IF(ISBLANK('選手登録'!K111),"",WIDECHAR('選手登録'!K111))</f>
      </c>
      <c r="BE111" s="82">
        <f>IF(ISBLANK('選手登録'!L111),"",WIDECHAR('選手登録'!L111))</f>
      </c>
      <c r="BF111" s="82" t="str">
        <f>IF(ISBLANK('選手登録'!P111),"",'選手登録'!P111)</f>
        <v>女</v>
      </c>
      <c r="BG111" s="82">
        <f>IF(ISBLANK('選手登録'!I111),"",'選手登録'!I111)</f>
      </c>
      <c r="BH111" s="82"/>
      <c r="BI111" s="356"/>
      <c r="BJ111" s="356"/>
      <c r="BK111" s="82"/>
    </row>
    <row r="112" spans="1:63" ht="13.5">
      <c r="A112" s="99"/>
      <c r="B112" s="103">
        <f>IF(ISBLANK(G112),"",COUNTA(G$17:G112)-2)</f>
      </c>
      <c r="C112" s="67"/>
      <c r="D112" s="72">
        <v>9</v>
      </c>
      <c r="E112" s="43">
        <v>9</v>
      </c>
      <c r="F112" s="53">
        <f t="shared" si="18"/>
      </c>
      <c r="G112" s="131"/>
      <c r="H112" s="132"/>
      <c r="I112" s="133"/>
      <c r="J112" s="41">
        <f t="shared" si="22"/>
      </c>
      <c r="K112" s="150"/>
      <c r="L112" s="151"/>
      <c r="M112" s="297"/>
      <c r="N112" s="298"/>
      <c r="O112" s="299"/>
      <c r="P112" s="72" t="s">
        <v>1719</v>
      </c>
      <c r="Q112" s="73"/>
      <c r="R112" s="1"/>
      <c r="S112" s="14">
        <f t="shared" si="12"/>
        <v>3280</v>
      </c>
      <c r="T112" s="10" t="str">
        <f t="shared" si="13"/>
        <v>仁方中</v>
      </c>
      <c r="U112" s="55"/>
      <c r="V112" s="117">
        <f t="shared" si="19"/>
        <v>0</v>
      </c>
      <c r="W112" s="117" t="b">
        <f t="shared" si="20"/>
        <v>0</v>
      </c>
      <c r="X112" s="117" t="str">
        <f t="shared" si="21"/>
        <v> </v>
      </c>
      <c r="Z112" s="172">
        <v>3280</v>
      </c>
      <c r="AA112" s="172" t="s">
        <v>1399</v>
      </c>
      <c r="AB112" s="172" t="s">
        <v>543</v>
      </c>
      <c r="AC112" s="172" t="s">
        <v>542</v>
      </c>
      <c r="AD112" s="172" t="s">
        <v>542</v>
      </c>
      <c r="AE112" s="173" t="s">
        <v>544</v>
      </c>
      <c r="AF112" s="173" t="s">
        <v>545</v>
      </c>
      <c r="AG112" s="173" t="s">
        <v>546</v>
      </c>
      <c r="AH112" s="173" t="s">
        <v>547</v>
      </c>
      <c r="AJ112" s="123"/>
      <c r="AK112" s="172" t="s">
        <v>1854</v>
      </c>
      <c r="AM112" s="335"/>
      <c r="AN112" s="334"/>
      <c r="AO112" s="334"/>
      <c r="AV112" s="286">
        <f>IF(BB112="","",SUM(AW$17:AW112))</f>
      </c>
      <c r="AW112" s="286">
        <f t="shared" si="17"/>
      </c>
      <c r="AX112" s="82">
        <f>IF(ISBLANK('選手登録'!M112),"",'選手登録'!M112)</f>
      </c>
      <c r="AY112" s="82">
        <f>IF(ISBLANK('選手登録'!N112),"",'選手登録'!N112)</f>
      </c>
      <c r="AZ112" s="82">
        <f>IF(ISBLANK('選手登録'!O112),"",'選手登録'!O112)</f>
      </c>
      <c r="BA112" s="82">
        <f>IF(ISBLANK('選手登録'!F112),"",'選手登録'!F112)</f>
      </c>
      <c r="BB112" s="82">
        <f>IF(ISBLANK('選手登録'!G112),"",'選手登録'!G112)</f>
      </c>
      <c r="BC112" s="82">
        <f>IF(ISBLANK('選手登録'!H112),"",'選手登録'!H112)</f>
      </c>
      <c r="BD112" s="82">
        <f>IF(ISBLANK('選手登録'!K112),"",WIDECHAR('選手登録'!K112))</f>
      </c>
      <c r="BE112" s="82">
        <f>IF(ISBLANK('選手登録'!L112),"",WIDECHAR('選手登録'!L112))</f>
      </c>
      <c r="BF112" s="82" t="str">
        <f>IF(ISBLANK('選手登録'!P112),"",'選手登録'!P112)</f>
        <v>女</v>
      </c>
      <c r="BG112" s="82">
        <f>IF(ISBLANK('選手登録'!I112),"",'選手登録'!I112)</f>
      </c>
      <c r="BH112" s="82"/>
      <c r="BI112" s="356"/>
      <c r="BJ112" s="356"/>
      <c r="BK112" s="82"/>
    </row>
    <row r="113" spans="1:63" ht="14.25" thickBot="1">
      <c r="A113" s="99"/>
      <c r="B113" s="103">
        <f>IF(ISBLANK(G113),"",COUNTA(G$17:G113)-2)</f>
      </c>
      <c r="C113" s="67"/>
      <c r="D113" s="72">
        <v>10</v>
      </c>
      <c r="E113" s="44">
        <v>10</v>
      </c>
      <c r="F113" s="54">
        <f t="shared" si="18"/>
      </c>
      <c r="G113" s="140"/>
      <c r="H113" s="146"/>
      <c r="I113" s="142"/>
      <c r="J113" s="49">
        <f t="shared" si="22"/>
      </c>
      <c r="K113" s="156"/>
      <c r="L113" s="157"/>
      <c r="M113" s="300"/>
      <c r="N113" s="301"/>
      <c r="O113" s="302"/>
      <c r="P113" s="72" t="s">
        <v>1719</v>
      </c>
      <c r="Q113" s="73"/>
      <c r="R113" s="1"/>
      <c r="S113" s="14">
        <f t="shared" si="12"/>
        <v>3310</v>
      </c>
      <c r="T113" s="10" t="str">
        <f t="shared" si="13"/>
        <v>広南中</v>
      </c>
      <c r="U113" s="55"/>
      <c r="V113" s="117">
        <f t="shared" si="19"/>
        <v>0</v>
      </c>
      <c r="W113" s="117" t="b">
        <f t="shared" si="20"/>
        <v>0</v>
      </c>
      <c r="X113" s="117" t="str">
        <f t="shared" si="21"/>
        <v> </v>
      </c>
      <c r="Z113" s="172">
        <v>3310</v>
      </c>
      <c r="AA113" s="172" t="s">
        <v>1604</v>
      </c>
      <c r="AB113" s="172" t="s">
        <v>1605</v>
      </c>
      <c r="AC113" s="172" t="s">
        <v>542</v>
      </c>
      <c r="AD113" s="172" t="s">
        <v>542</v>
      </c>
      <c r="AE113" s="173" t="s">
        <v>548</v>
      </c>
      <c r="AF113" s="173" t="s">
        <v>549</v>
      </c>
      <c r="AG113" s="173" t="s">
        <v>550</v>
      </c>
      <c r="AH113" s="173" t="s">
        <v>551</v>
      </c>
      <c r="AJ113" s="123"/>
      <c r="AK113" s="172" t="s">
        <v>1855</v>
      </c>
      <c r="AM113" s="335"/>
      <c r="AN113" s="334"/>
      <c r="AO113" s="334"/>
      <c r="AV113" s="286">
        <f>IF(BB113="","",SUM(AW$17:AW113))</f>
      </c>
      <c r="AW113" s="286">
        <f t="shared" si="17"/>
      </c>
      <c r="AX113" s="82">
        <f>IF(ISBLANK('選手登録'!M113),"",'選手登録'!M113)</f>
      </c>
      <c r="AY113" s="82">
        <f>IF(ISBLANK('選手登録'!N113),"",'選手登録'!N113)</f>
      </c>
      <c r="AZ113" s="82">
        <f>IF(ISBLANK('選手登録'!O113),"",'選手登録'!O113)</f>
      </c>
      <c r="BA113" s="82">
        <f>IF(ISBLANK('選手登録'!F113),"",'選手登録'!F113)</f>
      </c>
      <c r="BB113" s="82">
        <f>IF(ISBLANK('選手登録'!G113),"",'選手登録'!G113)</f>
      </c>
      <c r="BC113" s="82">
        <f>IF(ISBLANK('選手登録'!H113),"",'選手登録'!H113)</f>
      </c>
      <c r="BD113" s="82">
        <f>IF(ISBLANK('選手登録'!K113),"",WIDECHAR('選手登録'!K113))</f>
      </c>
      <c r="BE113" s="82">
        <f>IF(ISBLANK('選手登録'!L113),"",WIDECHAR('選手登録'!L113))</f>
      </c>
      <c r="BF113" s="82" t="str">
        <f>IF(ISBLANK('選手登録'!P113),"",'選手登録'!P113)</f>
        <v>女</v>
      </c>
      <c r="BG113" s="82">
        <f>IF(ISBLANK('選手登録'!I113),"",'選手登録'!I113)</f>
      </c>
      <c r="BH113" s="82"/>
      <c r="BI113" s="356"/>
      <c r="BJ113" s="356"/>
      <c r="BK113" s="82"/>
    </row>
    <row r="114" spans="1:63" ht="13.5">
      <c r="A114" s="99"/>
      <c r="B114" s="103">
        <f>IF(ISBLANK(G114),"",COUNTA(G$17:G114)-2)</f>
      </c>
      <c r="C114" s="67"/>
      <c r="D114" s="72">
        <v>11</v>
      </c>
      <c r="E114" s="47">
        <v>11</v>
      </c>
      <c r="F114" s="40">
        <f t="shared" si="18"/>
      </c>
      <c r="G114" s="131"/>
      <c r="H114" s="132"/>
      <c r="I114" s="133"/>
      <c r="J114" s="41">
        <f t="shared" si="22"/>
      </c>
      <c r="K114" s="150"/>
      <c r="L114" s="151"/>
      <c r="M114" s="308"/>
      <c r="N114" s="309"/>
      <c r="O114" s="310"/>
      <c r="P114" s="72" t="s">
        <v>1719</v>
      </c>
      <c r="Q114" s="73"/>
      <c r="R114" s="1"/>
      <c r="S114" s="14">
        <f t="shared" si="12"/>
        <v>3340</v>
      </c>
      <c r="T114" s="10" t="str">
        <f t="shared" si="13"/>
        <v>白岳中</v>
      </c>
      <c r="U114" s="55"/>
      <c r="V114" s="117">
        <f t="shared" si="19"/>
        <v>0</v>
      </c>
      <c r="W114" s="117" t="b">
        <f t="shared" si="20"/>
        <v>0</v>
      </c>
      <c r="X114" s="117" t="str">
        <f t="shared" si="21"/>
        <v> </v>
      </c>
      <c r="Z114" s="172">
        <v>3340</v>
      </c>
      <c r="AA114" s="172" t="s">
        <v>1400</v>
      </c>
      <c r="AB114" s="172" t="s">
        <v>552</v>
      </c>
      <c r="AC114" s="172" t="s">
        <v>542</v>
      </c>
      <c r="AD114" s="172" t="s">
        <v>542</v>
      </c>
      <c r="AE114" s="173" t="s">
        <v>553</v>
      </c>
      <c r="AF114" s="173" t="s">
        <v>554</v>
      </c>
      <c r="AG114" s="173" t="s">
        <v>555</v>
      </c>
      <c r="AH114" s="173" t="s">
        <v>556</v>
      </c>
      <c r="AJ114" s="123"/>
      <c r="AK114" s="172" t="s">
        <v>1856</v>
      </c>
      <c r="AM114" s="335"/>
      <c r="AN114" s="334"/>
      <c r="AO114" s="334"/>
      <c r="AV114" s="286">
        <f>IF(BB114="","",SUM(AW$17:AW114))</f>
      </c>
      <c r="AW114" s="286">
        <f t="shared" si="17"/>
      </c>
      <c r="AX114" s="82">
        <f>IF(ISBLANK('選手登録'!M114),"",'選手登録'!M114)</f>
      </c>
      <c r="AY114" s="82">
        <f>IF(ISBLANK('選手登録'!N114),"",'選手登録'!N114)</f>
      </c>
      <c r="AZ114" s="82">
        <f>IF(ISBLANK('選手登録'!O114),"",'選手登録'!O114)</f>
      </c>
      <c r="BA114" s="82">
        <f>IF(ISBLANK('選手登録'!F114),"",'選手登録'!F114)</f>
      </c>
      <c r="BB114" s="82">
        <f>IF(ISBLANK('選手登録'!G114),"",'選手登録'!G114)</f>
      </c>
      <c r="BC114" s="82">
        <f>IF(ISBLANK('選手登録'!H114),"",'選手登録'!H114)</f>
      </c>
      <c r="BD114" s="82">
        <f>IF(ISBLANK('選手登録'!K114),"",WIDECHAR('選手登録'!K114))</f>
      </c>
      <c r="BE114" s="82">
        <f>IF(ISBLANK('選手登録'!L114),"",WIDECHAR('選手登録'!L114))</f>
      </c>
      <c r="BF114" s="82" t="str">
        <f>IF(ISBLANK('選手登録'!P114),"",'選手登録'!P114)</f>
        <v>女</v>
      </c>
      <c r="BG114" s="82">
        <f>IF(ISBLANK('選手登録'!I114),"",'選手登録'!I114)</f>
      </c>
      <c r="BH114" s="82"/>
      <c r="BI114" s="356"/>
      <c r="BJ114" s="356"/>
      <c r="BK114" s="82"/>
    </row>
    <row r="115" spans="1:63" ht="13.5">
      <c r="A115" s="99"/>
      <c r="B115" s="103">
        <f>IF(ISBLANK(G115),"",COUNTA(G$17:G115)-2)</f>
      </c>
      <c r="C115" s="67"/>
      <c r="D115" s="72">
        <v>12</v>
      </c>
      <c r="E115" s="43">
        <v>12</v>
      </c>
      <c r="F115" s="40">
        <f t="shared" si="18"/>
      </c>
      <c r="G115" s="131"/>
      <c r="H115" s="132"/>
      <c r="I115" s="133"/>
      <c r="J115" s="41">
        <f t="shared" si="22"/>
      </c>
      <c r="K115" s="150"/>
      <c r="L115" s="151"/>
      <c r="M115" s="297"/>
      <c r="N115" s="298"/>
      <c r="O115" s="299"/>
      <c r="P115" s="72" t="s">
        <v>1719</v>
      </c>
      <c r="Q115" s="73"/>
      <c r="R115" s="1"/>
      <c r="S115" s="14">
        <f t="shared" si="12"/>
        <v>3370</v>
      </c>
      <c r="T115" s="10" t="str">
        <f t="shared" si="13"/>
        <v>広中央中</v>
      </c>
      <c r="U115" s="55"/>
      <c r="V115" s="117">
        <f t="shared" si="19"/>
        <v>0</v>
      </c>
      <c r="W115" s="117" t="b">
        <f t="shared" si="20"/>
        <v>0</v>
      </c>
      <c r="X115" s="117" t="str">
        <f t="shared" si="21"/>
        <v> </v>
      </c>
      <c r="Z115" s="172">
        <v>3370</v>
      </c>
      <c r="AA115" s="172" t="s">
        <v>1401</v>
      </c>
      <c r="AB115" s="172" t="s">
        <v>557</v>
      </c>
      <c r="AC115" s="172" t="s">
        <v>542</v>
      </c>
      <c r="AD115" s="172" t="s">
        <v>542</v>
      </c>
      <c r="AE115" s="173" t="s">
        <v>558</v>
      </c>
      <c r="AF115" s="173" t="s">
        <v>559</v>
      </c>
      <c r="AG115" s="173" t="s">
        <v>560</v>
      </c>
      <c r="AH115" s="173" t="s">
        <v>561</v>
      </c>
      <c r="AJ115" s="123"/>
      <c r="AK115" s="172" t="s">
        <v>1857</v>
      </c>
      <c r="AM115" s="335"/>
      <c r="AN115" s="334"/>
      <c r="AO115" s="334"/>
      <c r="AV115" s="286">
        <f>IF(BB115="","",SUM(AW$17:AW115))</f>
      </c>
      <c r="AW115" s="286">
        <f t="shared" si="17"/>
      </c>
      <c r="AX115" s="82">
        <f>IF(ISBLANK('選手登録'!M115),"",'選手登録'!M115)</f>
      </c>
      <c r="AY115" s="82">
        <f>IF(ISBLANK('選手登録'!N115),"",'選手登録'!N115)</f>
      </c>
      <c r="AZ115" s="82">
        <f>IF(ISBLANK('選手登録'!O115),"",'選手登録'!O115)</f>
      </c>
      <c r="BA115" s="82">
        <f>IF(ISBLANK('選手登録'!F115),"",'選手登録'!F115)</f>
      </c>
      <c r="BB115" s="82">
        <f>IF(ISBLANK('選手登録'!G115),"",'選手登録'!G115)</f>
      </c>
      <c r="BC115" s="82">
        <f>IF(ISBLANK('選手登録'!H115),"",'選手登録'!H115)</f>
      </c>
      <c r="BD115" s="82">
        <f>IF(ISBLANK('選手登録'!K115),"",WIDECHAR('選手登録'!K115))</f>
      </c>
      <c r="BE115" s="82">
        <f>IF(ISBLANK('選手登録'!L115),"",WIDECHAR('選手登録'!L115))</f>
      </c>
      <c r="BF115" s="82" t="str">
        <f>IF(ISBLANK('選手登録'!P115),"",'選手登録'!P115)</f>
        <v>女</v>
      </c>
      <c r="BG115" s="82">
        <f>IF(ISBLANK('選手登録'!I115),"",'選手登録'!I115)</f>
      </c>
      <c r="BH115" s="82"/>
      <c r="BI115" s="356"/>
      <c r="BJ115" s="356"/>
      <c r="BK115" s="82"/>
    </row>
    <row r="116" spans="1:63" ht="13.5">
      <c r="A116" s="99"/>
      <c r="B116" s="103">
        <f>IF(ISBLANK(G116),"",COUNTA(G$17:G116)-2)</f>
      </c>
      <c r="C116" s="67"/>
      <c r="D116" s="72">
        <v>13</v>
      </c>
      <c r="E116" s="43">
        <v>13</v>
      </c>
      <c r="F116" s="40">
        <f t="shared" si="18"/>
      </c>
      <c r="G116" s="131"/>
      <c r="H116" s="132"/>
      <c r="I116" s="133"/>
      <c r="J116" s="41">
        <f t="shared" si="22"/>
      </c>
      <c r="K116" s="150"/>
      <c r="L116" s="151"/>
      <c r="M116" s="297"/>
      <c r="N116" s="298"/>
      <c r="O116" s="299"/>
      <c r="P116" s="72" t="s">
        <v>1719</v>
      </c>
      <c r="Q116" s="73"/>
      <c r="R116" s="1"/>
      <c r="S116" s="14">
        <f t="shared" si="12"/>
        <v>3400</v>
      </c>
      <c r="T116" s="10" t="str">
        <f t="shared" si="13"/>
        <v>郷原中</v>
      </c>
      <c r="U116" s="55"/>
      <c r="V116" s="117">
        <f t="shared" si="19"/>
        <v>0</v>
      </c>
      <c r="W116" s="117" t="b">
        <f t="shared" si="20"/>
        <v>0</v>
      </c>
      <c r="X116" s="117" t="str">
        <f t="shared" si="21"/>
        <v> </v>
      </c>
      <c r="Z116" s="172">
        <v>3400</v>
      </c>
      <c r="AA116" s="172" t="s">
        <v>1402</v>
      </c>
      <c r="AB116" s="172" t="s">
        <v>562</v>
      </c>
      <c r="AC116" s="172" t="s">
        <v>542</v>
      </c>
      <c r="AD116" s="172" t="s">
        <v>542</v>
      </c>
      <c r="AE116" s="173" t="s">
        <v>563</v>
      </c>
      <c r="AF116" s="173" t="s">
        <v>564</v>
      </c>
      <c r="AG116" s="173" t="s">
        <v>565</v>
      </c>
      <c r="AH116" s="173" t="s">
        <v>566</v>
      </c>
      <c r="AJ116" s="123"/>
      <c r="AK116" s="172" t="s">
        <v>1858</v>
      </c>
      <c r="AM116" s="335"/>
      <c r="AN116" s="334"/>
      <c r="AO116" s="334"/>
      <c r="AV116" s="286">
        <f>IF(BB116="","",SUM(AW$17:AW116))</f>
      </c>
      <c r="AW116" s="286">
        <f t="shared" si="17"/>
      </c>
      <c r="AX116" s="82">
        <f>IF(ISBLANK('選手登録'!M116),"",'選手登録'!M116)</f>
      </c>
      <c r="AY116" s="82">
        <f>IF(ISBLANK('選手登録'!N116),"",'選手登録'!N116)</f>
      </c>
      <c r="AZ116" s="82">
        <f>IF(ISBLANK('選手登録'!O116),"",'選手登録'!O116)</f>
      </c>
      <c r="BA116" s="82">
        <f>IF(ISBLANK('選手登録'!F116),"",'選手登録'!F116)</f>
      </c>
      <c r="BB116" s="82">
        <f>IF(ISBLANK('選手登録'!G116),"",'選手登録'!G116)</f>
      </c>
      <c r="BC116" s="82">
        <f>IF(ISBLANK('選手登録'!H116),"",'選手登録'!H116)</f>
      </c>
      <c r="BD116" s="82">
        <f>IF(ISBLANK('選手登録'!K116),"",WIDECHAR('選手登録'!K116))</f>
      </c>
      <c r="BE116" s="82">
        <f>IF(ISBLANK('選手登録'!L116),"",WIDECHAR('選手登録'!L116))</f>
      </c>
      <c r="BF116" s="82" t="str">
        <f>IF(ISBLANK('選手登録'!P116),"",'選手登録'!P116)</f>
        <v>女</v>
      </c>
      <c r="BG116" s="82">
        <f>IF(ISBLANK('選手登録'!I116),"",'選手登録'!I116)</f>
      </c>
      <c r="BH116" s="82"/>
      <c r="BI116" s="356"/>
      <c r="BJ116" s="356"/>
      <c r="BK116" s="82"/>
    </row>
    <row r="117" spans="1:63" ht="13.5">
      <c r="A117" s="99"/>
      <c r="B117" s="103">
        <f>IF(ISBLANK(G117),"",COUNTA(G$17:G117)-2)</f>
      </c>
      <c r="C117" s="67"/>
      <c r="D117" s="72">
        <v>14</v>
      </c>
      <c r="E117" s="43">
        <v>14</v>
      </c>
      <c r="F117" s="95">
        <f t="shared" si="18"/>
      </c>
      <c r="G117" s="147"/>
      <c r="H117" s="148"/>
      <c r="I117" s="149"/>
      <c r="J117" s="96">
        <f t="shared" si="22"/>
      </c>
      <c r="K117" s="158"/>
      <c r="L117" s="159"/>
      <c r="M117" s="297"/>
      <c r="N117" s="298"/>
      <c r="O117" s="299"/>
      <c r="P117" s="72" t="s">
        <v>1719</v>
      </c>
      <c r="Q117" s="73"/>
      <c r="R117" s="1"/>
      <c r="S117" s="14">
        <f t="shared" si="12"/>
        <v>3430</v>
      </c>
      <c r="T117" s="10" t="str">
        <f t="shared" si="13"/>
        <v>横路中</v>
      </c>
      <c r="U117" s="55"/>
      <c r="V117" s="117">
        <f t="shared" si="19"/>
        <v>0</v>
      </c>
      <c r="W117" s="117" t="b">
        <f t="shared" si="20"/>
        <v>0</v>
      </c>
      <c r="X117" s="117" t="str">
        <f t="shared" si="21"/>
        <v> </v>
      </c>
      <c r="Z117" s="172">
        <v>3430</v>
      </c>
      <c r="AA117" s="172" t="s">
        <v>1403</v>
      </c>
      <c r="AB117" s="172" t="s">
        <v>567</v>
      </c>
      <c r="AC117" s="172" t="s">
        <v>542</v>
      </c>
      <c r="AD117" s="172" t="s">
        <v>542</v>
      </c>
      <c r="AE117" s="173" t="s">
        <v>568</v>
      </c>
      <c r="AF117" s="173" t="s">
        <v>569</v>
      </c>
      <c r="AG117" s="173" t="s">
        <v>570</v>
      </c>
      <c r="AH117" s="173" t="s">
        <v>571</v>
      </c>
      <c r="AJ117" s="123"/>
      <c r="AK117" s="172" t="s">
        <v>1859</v>
      </c>
      <c r="AM117" s="335"/>
      <c r="AN117" s="334"/>
      <c r="AO117" s="334"/>
      <c r="AV117" s="286">
        <f>IF(BB117="","",SUM(AW$17:AW117))</f>
      </c>
      <c r="AW117" s="286">
        <f t="shared" si="17"/>
      </c>
      <c r="AX117" s="82">
        <f>IF(ISBLANK('選手登録'!M117),"",'選手登録'!M117)</f>
      </c>
      <c r="AY117" s="82">
        <f>IF(ISBLANK('選手登録'!N117),"",'選手登録'!N117)</f>
      </c>
      <c r="AZ117" s="82">
        <f>IF(ISBLANK('選手登録'!O117),"",'選手登録'!O117)</f>
      </c>
      <c r="BA117" s="82">
        <f>IF(ISBLANK('選手登録'!F117),"",'選手登録'!F117)</f>
      </c>
      <c r="BB117" s="82">
        <f>IF(ISBLANK('選手登録'!G117),"",'選手登録'!G117)</f>
      </c>
      <c r="BC117" s="82">
        <f>IF(ISBLANK('選手登録'!H117),"",'選手登録'!H117)</f>
      </c>
      <c r="BD117" s="82">
        <f>IF(ISBLANK('選手登録'!K117),"",WIDECHAR('選手登録'!K117))</f>
      </c>
      <c r="BE117" s="82">
        <f>IF(ISBLANK('選手登録'!L117),"",WIDECHAR('選手登録'!L117))</f>
      </c>
      <c r="BF117" s="82" t="str">
        <f>IF(ISBLANK('選手登録'!P117),"",'選手登録'!P117)</f>
        <v>女</v>
      </c>
      <c r="BG117" s="82">
        <f>IF(ISBLANK('選手登録'!I117),"",'選手登録'!I117)</f>
      </c>
      <c r="BH117" s="82"/>
      <c r="BI117" s="356"/>
      <c r="BJ117" s="356"/>
      <c r="BK117" s="82"/>
    </row>
    <row r="118" spans="1:63" ht="14.25" thickBot="1">
      <c r="A118" s="99"/>
      <c r="B118" s="103">
        <f>IF(ISBLANK(G118),"",COUNTA(G$17:G118)-2)</f>
      </c>
      <c r="C118" s="67"/>
      <c r="D118" s="72">
        <v>15</v>
      </c>
      <c r="E118" s="50">
        <v>15</v>
      </c>
      <c r="F118" s="22">
        <f t="shared" si="18"/>
      </c>
      <c r="G118" s="134"/>
      <c r="H118" s="135"/>
      <c r="I118" s="136"/>
      <c r="J118" s="46">
        <f t="shared" si="22"/>
      </c>
      <c r="K118" s="152"/>
      <c r="L118" s="153"/>
      <c r="M118" s="305"/>
      <c r="N118" s="301"/>
      <c r="O118" s="302"/>
      <c r="P118" s="72" t="s">
        <v>1719</v>
      </c>
      <c r="Q118" s="73"/>
      <c r="R118" s="1"/>
      <c r="S118" s="14">
        <f t="shared" si="12"/>
        <v>3460</v>
      </c>
      <c r="T118" s="10" t="str">
        <f t="shared" si="13"/>
        <v>阿賀中</v>
      </c>
      <c r="U118" s="55"/>
      <c r="V118" s="117">
        <f t="shared" si="19"/>
        <v>0</v>
      </c>
      <c r="W118" s="117" t="b">
        <f t="shared" si="20"/>
        <v>0</v>
      </c>
      <c r="X118" s="117" t="str">
        <f t="shared" si="21"/>
        <v> </v>
      </c>
      <c r="Z118" s="172">
        <v>3460</v>
      </c>
      <c r="AA118" s="172" t="s">
        <v>1404</v>
      </c>
      <c r="AB118" s="172" t="s">
        <v>572</v>
      </c>
      <c r="AC118" s="172" t="s">
        <v>542</v>
      </c>
      <c r="AD118" s="172" t="s">
        <v>542</v>
      </c>
      <c r="AE118" s="173" t="s">
        <v>573</v>
      </c>
      <c r="AF118" s="173" t="s">
        <v>574</v>
      </c>
      <c r="AG118" s="173" t="s">
        <v>575</v>
      </c>
      <c r="AH118" s="173" t="s">
        <v>576</v>
      </c>
      <c r="AJ118" s="123"/>
      <c r="AK118" s="172" t="s">
        <v>1860</v>
      </c>
      <c r="AM118" s="335"/>
      <c r="AN118" s="334"/>
      <c r="AO118" s="334"/>
      <c r="AV118" s="286">
        <f>IF(BB118="","",SUM(AW$17:AW118))</f>
      </c>
      <c r="AW118" s="286">
        <f t="shared" si="17"/>
      </c>
      <c r="AX118" s="82">
        <f>IF(ISBLANK('選手登録'!M118),"",'選手登録'!M118)</f>
      </c>
      <c r="AY118" s="82">
        <f>IF(ISBLANK('選手登録'!N118),"",'選手登録'!N118)</f>
      </c>
      <c r="AZ118" s="82">
        <f>IF(ISBLANK('選手登録'!O118),"",'選手登録'!O118)</f>
      </c>
      <c r="BA118" s="82">
        <f>IF(ISBLANK('選手登録'!F118),"",'選手登録'!F118)</f>
      </c>
      <c r="BB118" s="82">
        <f>IF(ISBLANK('選手登録'!G118),"",'選手登録'!G118)</f>
      </c>
      <c r="BC118" s="82">
        <f>IF(ISBLANK('選手登録'!H118),"",'選手登録'!H118)</f>
      </c>
      <c r="BD118" s="82">
        <f>IF(ISBLANK('選手登録'!K118),"",WIDECHAR('選手登録'!K118))</f>
      </c>
      <c r="BE118" s="82">
        <f>IF(ISBLANK('選手登録'!L118),"",WIDECHAR('選手登録'!L118))</f>
      </c>
      <c r="BF118" s="82" t="str">
        <f>IF(ISBLANK('選手登録'!P118),"",'選手登録'!P118)</f>
        <v>女</v>
      </c>
      <c r="BG118" s="82">
        <f>IF(ISBLANK('選手登録'!I118),"",'選手登録'!I118)</f>
      </c>
      <c r="BH118" s="82"/>
      <c r="BI118" s="356"/>
      <c r="BJ118" s="356"/>
      <c r="BK118" s="82"/>
    </row>
    <row r="119" spans="1:63" ht="13.5">
      <c r="A119" s="99"/>
      <c r="B119" s="103">
        <f>IF(ISBLANK(G119),"",COUNTA(G$17:G119)-2)</f>
      </c>
      <c r="C119" s="67"/>
      <c r="D119" s="72">
        <v>16</v>
      </c>
      <c r="E119" s="39">
        <v>16</v>
      </c>
      <c r="F119" s="52">
        <f t="shared" si="18"/>
      </c>
      <c r="G119" s="137"/>
      <c r="H119" s="138"/>
      <c r="I119" s="139"/>
      <c r="J119" s="48">
        <f t="shared" si="22"/>
      </c>
      <c r="K119" s="154"/>
      <c r="L119" s="155"/>
      <c r="M119" s="308"/>
      <c r="N119" s="309"/>
      <c r="O119" s="310"/>
      <c r="P119" s="72" t="s">
        <v>1719</v>
      </c>
      <c r="Q119" s="73"/>
      <c r="R119" s="1"/>
      <c r="S119" s="14">
        <f t="shared" si="12"/>
        <v>3490</v>
      </c>
      <c r="T119" s="10" t="str">
        <f t="shared" si="13"/>
        <v>大冠中</v>
      </c>
      <c r="U119" s="55"/>
      <c r="V119" s="117">
        <f t="shared" si="19"/>
        <v>0</v>
      </c>
      <c r="W119" s="117" t="b">
        <f t="shared" si="20"/>
        <v>0</v>
      </c>
      <c r="X119" s="117" t="str">
        <f t="shared" si="21"/>
        <v> </v>
      </c>
      <c r="Z119" s="172">
        <v>3490</v>
      </c>
      <c r="AA119" s="172" t="s">
        <v>1405</v>
      </c>
      <c r="AB119" s="172" t="s">
        <v>577</v>
      </c>
      <c r="AC119" s="172" t="s">
        <v>542</v>
      </c>
      <c r="AD119" s="172" t="s">
        <v>542</v>
      </c>
      <c r="AE119" s="173"/>
      <c r="AF119" s="173"/>
      <c r="AG119" s="173"/>
      <c r="AH119" s="173"/>
      <c r="AJ119" s="123"/>
      <c r="AK119" s="172" t="s">
        <v>1861</v>
      </c>
      <c r="AM119" s="335"/>
      <c r="AN119" s="334"/>
      <c r="AO119" s="334"/>
      <c r="AV119" s="286">
        <f>IF(BB119="","",SUM(AW$17:AW119))</f>
      </c>
      <c r="AW119" s="286">
        <f t="shared" si="17"/>
      </c>
      <c r="AX119" s="82">
        <f>IF(ISBLANK('選手登録'!M119),"",'選手登録'!M119)</f>
      </c>
      <c r="AY119" s="82">
        <f>IF(ISBLANK('選手登録'!N119),"",'選手登録'!N119)</f>
      </c>
      <c r="AZ119" s="82">
        <f>IF(ISBLANK('選手登録'!O119),"",'選手登録'!O119)</f>
      </c>
      <c r="BA119" s="82">
        <f>IF(ISBLANK('選手登録'!F119),"",'選手登録'!F119)</f>
      </c>
      <c r="BB119" s="82">
        <f>IF(ISBLANK('選手登録'!G119),"",'選手登録'!G119)</f>
      </c>
      <c r="BC119" s="82">
        <f>IF(ISBLANK('選手登録'!H119),"",'選手登録'!H119)</f>
      </c>
      <c r="BD119" s="82">
        <f>IF(ISBLANK('選手登録'!K119),"",WIDECHAR('選手登録'!K119))</f>
      </c>
      <c r="BE119" s="82">
        <f>IF(ISBLANK('選手登録'!L119),"",WIDECHAR('選手登録'!L119))</f>
      </c>
      <c r="BF119" s="82" t="str">
        <f>IF(ISBLANK('選手登録'!P119),"",'選手登録'!P119)</f>
        <v>女</v>
      </c>
      <c r="BG119" s="82">
        <f>IF(ISBLANK('選手登録'!I119),"",'選手登録'!I119)</f>
      </c>
      <c r="BH119" s="82"/>
      <c r="BI119" s="356"/>
      <c r="BJ119" s="356"/>
      <c r="BK119" s="82"/>
    </row>
    <row r="120" spans="1:63" ht="13.5">
      <c r="A120" s="99"/>
      <c r="B120" s="103">
        <f>IF(ISBLANK(G120),"",COUNTA(G$17:G120)-2)</f>
      </c>
      <c r="C120" s="67"/>
      <c r="D120" s="72">
        <v>17</v>
      </c>
      <c r="E120" s="43">
        <v>17</v>
      </c>
      <c r="F120" s="53">
        <f t="shared" si="18"/>
      </c>
      <c r="G120" s="131"/>
      <c r="H120" s="132"/>
      <c r="I120" s="133"/>
      <c r="J120" s="41">
        <f t="shared" si="22"/>
      </c>
      <c r="K120" s="150"/>
      <c r="L120" s="151"/>
      <c r="M120" s="297"/>
      <c r="N120" s="298"/>
      <c r="O120" s="299"/>
      <c r="P120" s="72" t="s">
        <v>1719</v>
      </c>
      <c r="Q120" s="73"/>
      <c r="R120" s="1"/>
      <c r="S120" s="14">
        <f t="shared" si="12"/>
        <v>3520</v>
      </c>
      <c r="T120" s="10" t="str">
        <f t="shared" si="13"/>
        <v>警固屋中</v>
      </c>
      <c r="U120" s="55"/>
      <c r="V120" s="117">
        <f t="shared" si="19"/>
        <v>0</v>
      </c>
      <c r="W120" s="117" t="b">
        <f t="shared" si="20"/>
        <v>0</v>
      </c>
      <c r="X120" s="117" t="str">
        <f t="shared" si="21"/>
        <v> </v>
      </c>
      <c r="Z120" s="172">
        <v>3520</v>
      </c>
      <c r="AA120" s="172" t="s">
        <v>1406</v>
      </c>
      <c r="AB120" s="172" t="s">
        <v>578</v>
      </c>
      <c r="AC120" s="172" t="s">
        <v>542</v>
      </c>
      <c r="AD120" s="172" t="s">
        <v>542</v>
      </c>
      <c r="AE120" s="173" t="s">
        <v>579</v>
      </c>
      <c r="AF120" s="173" t="s">
        <v>580</v>
      </c>
      <c r="AG120" s="173" t="s">
        <v>581</v>
      </c>
      <c r="AH120" s="173" t="s">
        <v>582</v>
      </c>
      <c r="AJ120" s="123"/>
      <c r="AK120" s="172" t="s">
        <v>1862</v>
      </c>
      <c r="AM120" s="335"/>
      <c r="AN120" s="334"/>
      <c r="AO120" s="334"/>
      <c r="AV120" s="286">
        <f>IF(BB120="","",SUM(AW$17:AW120))</f>
      </c>
      <c r="AW120" s="286">
        <f t="shared" si="17"/>
      </c>
      <c r="AX120" s="82">
        <f>IF(ISBLANK('選手登録'!M120),"",'選手登録'!M120)</f>
      </c>
      <c r="AY120" s="82">
        <f>IF(ISBLANK('選手登録'!N120),"",'選手登録'!N120)</f>
      </c>
      <c r="AZ120" s="82">
        <f>IF(ISBLANK('選手登録'!O120),"",'選手登録'!O120)</f>
      </c>
      <c r="BA120" s="82">
        <f>IF(ISBLANK('選手登録'!F120),"",'選手登録'!F120)</f>
      </c>
      <c r="BB120" s="82">
        <f>IF(ISBLANK('選手登録'!G120),"",'選手登録'!G120)</f>
      </c>
      <c r="BC120" s="82">
        <f>IF(ISBLANK('選手登録'!H120),"",'選手登録'!H120)</f>
      </c>
      <c r="BD120" s="82">
        <f>IF(ISBLANK('選手登録'!K120),"",WIDECHAR('選手登録'!K120))</f>
      </c>
      <c r="BE120" s="82">
        <f>IF(ISBLANK('選手登録'!L120),"",WIDECHAR('選手登録'!L120))</f>
      </c>
      <c r="BF120" s="82" t="str">
        <f>IF(ISBLANK('選手登録'!P120),"",'選手登録'!P120)</f>
        <v>女</v>
      </c>
      <c r="BG120" s="82">
        <f>IF(ISBLANK('選手登録'!I120),"",'選手登録'!I120)</f>
      </c>
      <c r="BH120" s="82"/>
      <c r="BI120" s="356"/>
      <c r="BJ120" s="356"/>
      <c r="BK120" s="82"/>
    </row>
    <row r="121" spans="1:63" ht="13.5">
      <c r="A121" s="99"/>
      <c r="B121" s="103">
        <f>IF(ISBLANK(G121),"",COUNTA(G$17:G121)-2)</f>
      </c>
      <c r="C121" s="67"/>
      <c r="D121" s="72">
        <v>18</v>
      </c>
      <c r="E121" s="43">
        <v>18</v>
      </c>
      <c r="F121" s="53">
        <f t="shared" si="18"/>
      </c>
      <c r="G121" s="131"/>
      <c r="H121" s="132"/>
      <c r="I121" s="133"/>
      <c r="J121" s="41">
        <f t="shared" si="22"/>
      </c>
      <c r="K121" s="150"/>
      <c r="L121" s="151"/>
      <c r="M121" s="297"/>
      <c r="N121" s="298"/>
      <c r="O121" s="299"/>
      <c r="P121" s="72" t="s">
        <v>1719</v>
      </c>
      <c r="Q121" s="73"/>
      <c r="R121" s="1"/>
      <c r="S121" s="14">
        <f t="shared" si="12"/>
        <v>3550</v>
      </c>
      <c r="T121" s="10" t="str">
        <f t="shared" si="13"/>
        <v>宮原中</v>
      </c>
      <c r="U121" s="55"/>
      <c r="V121" s="117">
        <f t="shared" si="19"/>
        <v>0</v>
      </c>
      <c r="W121" s="117" t="b">
        <f t="shared" si="20"/>
        <v>0</v>
      </c>
      <c r="X121" s="117" t="str">
        <f t="shared" si="21"/>
        <v> </v>
      </c>
      <c r="Z121" s="172">
        <v>3550</v>
      </c>
      <c r="AA121" s="172" t="s">
        <v>1407</v>
      </c>
      <c r="AB121" s="172" t="s">
        <v>583</v>
      </c>
      <c r="AC121" s="172" t="s">
        <v>542</v>
      </c>
      <c r="AD121" s="172" t="s">
        <v>542</v>
      </c>
      <c r="AE121" s="173" t="s">
        <v>584</v>
      </c>
      <c r="AF121" s="173" t="s">
        <v>585</v>
      </c>
      <c r="AG121" s="173" t="s">
        <v>586</v>
      </c>
      <c r="AH121" s="173" t="s">
        <v>587</v>
      </c>
      <c r="AJ121" s="123"/>
      <c r="AK121" s="172" t="s">
        <v>1863</v>
      </c>
      <c r="AM121" s="335"/>
      <c r="AN121" s="334"/>
      <c r="AO121" s="334"/>
      <c r="AV121" s="286">
        <f>IF(BB121="","",SUM(AW$17:AW121))</f>
      </c>
      <c r="AW121" s="286">
        <f t="shared" si="17"/>
      </c>
      <c r="AX121" s="82">
        <f>IF(ISBLANK('選手登録'!M121),"",'選手登録'!M121)</f>
      </c>
      <c r="AY121" s="82">
        <f>IF(ISBLANK('選手登録'!N121),"",'選手登録'!N121)</f>
      </c>
      <c r="AZ121" s="82">
        <f>IF(ISBLANK('選手登録'!O121),"",'選手登録'!O121)</f>
      </c>
      <c r="BA121" s="82">
        <f>IF(ISBLANK('選手登録'!F121),"",'選手登録'!F121)</f>
      </c>
      <c r="BB121" s="82">
        <f>IF(ISBLANK('選手登録'!G121),"",'選手登録'!G121)</f>
      </c>
      <c r="BC121" s="82">
        <f>IF(ISBLANK('選手登録'!H121),"",'選手登録'!H121)</f>
      </c>
      <c r="BD121" s="82">
        <f>IF(ISBLANK('選手登録'!K121),"",WIDECHAR('選手登録'!K121))</f>
      </c>
      <c r="BE121" s="82">
        <f>IF(ISBLANK('選手登録'!L121),"",WIDECHAR('選手登録'!L121))</f>
      </c>
      <c r="BF121" s="82" t="str">
        <f>IF(ISBLANK('選手登録'!P121),"",'選手登録'!P121)</f>
        <v>女</v>
      </c>
      <c r="BG121" s="82">
        <f>IF(ISBLANK('選手登録'!I121),"",'選手登録'!I121)</f>
      </c>
      <c r="BH121" s="82"/>
      <c r="BI121" s="356"/>
      <c r="BJ121" s="356"/>
      <c r="BK121" s="82"/>
    </row>
    <row r="122" spans="1:63" ht="13.5">
      <c r="A122" s="99"/>
      <c r="B122" s="103">
        <f>IF(ISBLANK(G122),"",COUNTA(G$17:G122)-2)</f>
      </c>
      <c r="C122" s="67"/>
      <c r="D122" s="72">
        <v>19</v>
      </c>
      <c r="E122" s="43">
        <v>19</v>
      </c>
      <c r="F122" s="53">
        <f t="shared" si="18"/>
      </c>
      <c r="G122" s="131"/>
      <c r="H122" s="132"/>
      <c r="I122" s="133"/>
      <c r="J122" s="41">
        <f t="shared" si="22"/>
      </c>
      <c r="K122" s="150"/>
      <c r="L122" s="151"/>
      <c r="M122" s="297"/>
      <c r="N122" s="298"/>
      <c r="O122" s="299"/>
      <c r="P122" s="72" t="s">
        <v>1719</v>
      </c>
      <c r="Q122" s="73"/>
      <c r="R122" s="1"/>
      <c r="S122" s="14">
        <f t="shared" si="12"/>
        <v>3580</v>
      </c>
      <c r="T122" s="10" t="str">
        <f t="shared" si="13"/>
        <v>和庄中</v>
      </c>
      <c r="U122" s="55"/>
      <c r="V122" s="117">
        <f t="shared" si="19"/>
        <v>0</v>
      </c>
      <c r="W122" s="117" t="b">
        <f t="shared" si="20"/>
        <v>0</v>
      </c>
      <c r="X122" s="117" t="str">
        <f t="shared" si="21"/>
        <v> </v>
      </c>
      <c r="Z122" s="172">
        <v>3580</v>
      </c>
      <c r="AA122" s="172" t="s">
        <v>1408</v>
      </c>
      <c r="AB122" s="172" t="s">
        <v>588</v>
      </c>
      <c r="AC122" s="172" t="s">
        <v>542</v>
      </c>
      <c r="AD122" s="172" t="s">
        <v>542</v>
      </c>
      <c r="AE122" s="173" t="s">
        <v>589</v>
      </c>
      <c r="AF122" s="173" t="s">
        <v>590</v>
      </c>
      <c r="AG122" s="173" t="s">
        <v>591</v>
      </c>
      <c r="AH122" s="173" t="s">
        <v>592</v>
      </c>
      <c r="AJ122" s="123"/>
      <c r="AK122" s="172" t="s">
        <v>1864</v>
      </c>
      <c r="AM122" s="335"/>
      <c r="AN122" s="334"/>
      <c r="AO122" s="334"/>
      <c r="AV122" s="286">
        <f>IF(BB122="","",SUM(AW$17:AW122))</f>
      </c>
      <c r="AW122" s="286">
        <f t="shared" si="17"/>
      </c>
      <c r="AX122" s="82">
        <f>IF(ISBLANK('選手登録'!M122),"",'選手登録'!M122)</f>
      </c>
      <c r="AY122" s="82">
        <f>IF(ISBLANK('選手登録'!N122),"",'選手登録'!N122)</f>
      </c>
      <c r="AZ122" s="82">
        <f>IF(ISBLANK('選手登録'!O122),"",'選手登録'!O122)</f>
      </c>
      <c r="BA122" s="82">
        <f>IF(ISBLANK('選手登録'!F122),"",'選手登録'!F122)</f>
      </c>
      <c r="BB122" s="82">
        <f>IF(ISBLANK('選手登録'!G122),"",'選手登録'!G122)</f>
      </c>
      <c r="BC122" s="82">
        <f>IF(ISBLANK('選手登録'!H122),"",'選手登録'!H122)</f>
      </c>
      <c r="BD122" s="82">
        <f>IF(ISBLANK('選手登録'!K122),"",WIDECHAR('選手登録'!K122))</f>
      </c>
      <c r="BE122" s="82">
        <f>IF(ISBLANK('選手登録'!L122),"",WIDECHAR('選手登録'!L122))</f>
      </c>
      <c r="BF122" s="82" t="str">
        <f>IF(ISBLANK('選手登録'!P122),"",'選手登録'!P122)</f>
        <v>女</v>
      </c>
      <c r="BG122" s="82">
        <f>IF(ISBLANK('選手登録'!I122),"",'選手登録'!I122)</f>
      </c>
      <c r="BH122" s="82"/>
      <c r="BI122" s="356"/>
      <c r="BJ122" s="356"/>
      <c r="BK122" s="82"/>
    </row>
    <row r="123" spans="1:63" ht="14.25" thickBot="1">
      <c r="A123" s="99"/>
      <c r="B123" s="103">
        <f>IF(ISBLANK(G123),"",COUNTA(G$17:G123)-2)</f>
      </c>
      <c r="C123" s="67"/>
      <c r="D123" s="72">
        <v>20</v>
      </c>
      <c r="E123" s="44">
        <v>20</v>
      </c>
      <c r="F123" s="54">
        <f t="shared" si="18"/>
      </c>
      <c r="G123" s="140"/>
      <c r="H123" s="141"/>
      <c r="I123" s="142"/>
      <c r="J123" s="49">
        <f t="shared" si="22"/>
      </c>
      <c r="K123" s="156"/>
      <c r="L123" s="157"/>
      <c r="M123" s="305"/>
      <c r="N123" s="301"/>
      <c r="O123" s="302"/>
      <c r="P123" s="72" t="s">
        <v>1719</v>
      </c>
      <c r="Q123" s="73"/>
      <c r="R123" s="1"/>
      <c r="S123" s="14">
        <f t="shared" si="12"/>
        <v>3610</v>
      </c>
      <c r="T123" s="10" t="str">
        <f t="shared" si="13"/>
        <v>東畑中</v>
      </c>
      <c r="U123" s="55"/>
      <c r="V123" s="117">
        <f t="shared" si="19"/>
        <v>0</v>
      </c>
      <c r="W123" s="117" t="b">
        <f t="shared" si="20"/>
        <v>0</v>
      </c>
      <c r="X123" s="117" t="str">
        <f t="shared" si="21"/>
        <v> </v>
      </c>
      <c r="Z123" s="172">
        <v>3610</v>
      </c>
      <c r="AA123" s="172" t="s">
        <v>1409</v>
      </c>
      <c r="AB123" s="172" t="s">
        <v>593</v>
      </c>
      <c r="AC123" s="172" t="s">
        <v>542</v>
      </c>
      <c r="AD123" s="172" t="s">
        <v>542</v>
      </c>
      <c r="AE123" s="173" t="s">
        <v>594</v>
      </c>
      <c r="AF123" s="173" t="s">
        <v>595</v>
      </c>
      <c r="AG123" s="173" t="s">
        <v>596</v>
      </c>
      <c r="AH123" s="173" t="s">
        <v>597</v>
      </c>
      <c r="AJ123" s="123"/>
      <c r="AK123" s="172" t="s">
        <v>1865</v>
      </c>
      <c r="AM123" s="335"/>
      <c r="AN123" s="334"/>
      <c r="AO123" s="334"/>
      <c r="AV123" s="286">
        <f>IF(BB123="","",SUM(AW$17:AW123))</f>
      </c>
      <c r="AW123" s="286">
        <f t="shared" si="17"/>
      </c>
      <c r="AX123" s="82">
        <f>IF(ISBLANK('選手登録'!M123),"",'選手登録'!M123)</f>
      </c>
      <c r="AY123" s="82">
        <f>IF(ISBLANK('選手登録'!N123),"",'選手登録'!N123)</f>
      </c>
      <c r="AZ123" s="82">
        <f>IF(ISBLANK('選手登録'!O123),"",'選手登録'!O123)</f>
      </c>
      <c r="BA123" s="82">
        <f>IF(ISBLANK('選手登録'!F123),"",'選手登録'!F123)</f>
      </c>
      <c r="BB123" s="82">
        <f>IF(ISBLANK('選手登録'!G123),"",'選手登録'!G123)</f>
      </c>
      <c r="BC123" s="82">
        <f>IF(ISBLANK('選手登録'!H123),"",'選手登録'!H123)</f>
      </c>
      <c r="BD123" s="82">
        <f>IF(ISBLANK('選手登録'!K123),"",WIDECHAR('選手登録'!K123))</f>
      </c>
      <c r="BE123" s="82">
        <f>IF(ISBLANK('選手登録'!L123),"",WIDECHAR('選手登録'!L123))</f>
      </c>
      <c r="BF123" s="82" t="str">
        <f>IF(ISBLANK('選手登録'!P123),"",'選手登録'!P123)</f>
        <v>女</v>
      </c>
      <c r="BG123" s="82">
        <f>IF(ISBLANK('選手登録'!I123),"",'選手登録'!I123)</f>
      </c>
      <c r="BH123" s="82"/>
      <c r="BI123" s="356"/>
      <c r="BJ123" s="356"/>
      <c r="BK123" s="82"/>
    </row>
    <row r="124" spans="1:63" ht="13.5">
      <c r="A124" s="99"/>
      <c r="B124" s="103">
        <f>IF(ISBLANK(G124),"",COUNTA(G$17:G124)-2)</f>
      </c>
      <c r="C124" s="67"/>
      <c r="D124" s="72">
        <v>21</v>
      </c>
      <c r="E124" s="47">
        <v>21</v>
      </c>
      <c r="F124" s="40">
        <f t="shared" si="18"/>
      </c>
      <c r="G124" s="137"/>
      <c r="H124" s="138"/>
      <c r="I124" s="139"/>
      <c r="J124" s="48">
        <f t="shared" si="22"/>
      </c>
      <c r="K124" s="154"/>
      <c r="L124" s="155"/>
      <c r="M124" s="308"/>
      <c r="N124" s="309"/>
      <c r="O124" s="310"/>
      <c r="P124" s="72" t="s">
        <v>1719</v>
      </c>
      <c r="Q124" s="73"/>
      <c r="R124" s="1"/>
      <c r="S124" s="14">
        <f t="shared" si="12"/>
        <v>3640</v>
      </c>
      <c r="T124" s="10" t="str">
        <f t="shared" si="13"/>
        <v>片山中</v>
      </c>
      <c r="U124" s="55"/>
      <c r="V124" s="117">
        <f t="shared" si="19"/>
        <v>0</v>
      </c>
      <c r="W124" s="117" t="b">
        <f t="shared" si="20"/>
        <v>0</v>
      </c>
      <c r="X124" s="117" t="str">
        <f t="shared" si="21"/>
        <v> </v>
      </c>
      <c r="Z124" s="172">
        <v>3640</v>
      </c>
      <c r="AA124" s="172" t="s">
        <v>1410</v>
      </c>
      <c r="AB124" s="172" t="s">
        <v>598</v>
      </c>
      <c r="AC124" s="172" t="s">
        <v>542</v>
      </c>
      <c r="AD124" s="172" t="s">
        <v>542</v>
      </c>
      <c r="AE124" s="173" t="s">
        <v>599</v>
      </c>
      <c r="AF124" s="173" t="s">
        <v>600</v>
      </c>
      <c r="AG124" s="173" t="s">
        <v>601</v>
      </c>
      <c r="AH124" s="173" t="s">
        <v>602</v>
      </c>
      <c r="AJ124" s="123"/>
      <c r="AK124" s="172" t="s">
        <v>1866</v>
      </c>
      <c r="AM124" s="335"/>
      <c r="AN124" s="334"/>
      <c r="AO124" s="334"/>
      <c r="AV124" s="286">
        <f>IF(BB124="","",SUM(AW$17:AW124))</f>
      </c>
      <c r="AW124" s="286">
        <f t="shared" si="17"/>
      </c>
      <c r="AX124" s="82">
        <f>IF(ISBLANK('選手登録'!M124),"",'選手登録'!M124)</f>
      </c>
      <c r="AY124" s="82">
        <f>IF(ISBLANK('選手登録'!N124),"",'選手登録'!N124)</f>
      </c>
      <c r="AZ124" s="82">
        <f>IF(ISBLANK('選手登録'!O124),"",'選手登録'!O124)</f>
      </c>
      <c r="BA124" s="82">
        <f>IF(ISBLANK('選手登録'!F124),"",'選手登録'!F124)</f>
      </c>
      <c r="BB124" s="82">
        <f>IF(ISBLANK('選手登録'!G124),"",'選手登録'!G124)</f>
      </c>
      <c r="BC124" s="82">
        <f>IF(ISBLANK('選手登録'!H124),"",'選手登録'!H124)</f>
      </c>
      <c r="BD124" s="82">
        <f>IF(ISBLANK('選手登録'!K124),"",WIDECHAR('選手登録'!K124))</f>
      </c>
      <c r="BE124" s="82">
        <f>IF(ISBLANK('選手登録'!L124),"",WIDECHAR('選手登録'!L124))</f>
      </c>
      <c r="BF124" s="82" t="str">
        <f>IF(ISBLANK('選手登録'!P124),"",'選手登録'!P124)</f>
        <v>女</v>
      </c>
      <c r="BG124" s="82">
        <f>IF(ISBLANK('選手登録'!I124),"",'選手登録'!I124)</f>
      </c>
      <c r="BH124" s="82"/>
      <c r="BI124" s="356"/>
      <c r="BJ124" s="356"/>
      <c r="BK124" s="82"/>
    </row>
    <row r="125" spans="1:63" ht="13.5">
      <c r="A125" s="99"/>
      <c r="B125" s="103">
        <f>IF(ISBLANK(G125),"",COUNTA(G$17:G125)-2)</f>
      </c>
      <c r="C125" s="67"/>
      <c r="D125" s="72">
        <v>22</v>
      </c>
      <c r="E125" s="43">
        <v>22</v>
      </c>
      <c r="F125" s="40">
        <f t="shared" si="18"/>
      </c>
      <c r="G125" s="131"/>
      <c r="H125" s="132"/>
      <c r="I125" s="133"/>
      <c r="J125" s="41">
        <f t="shared" si="22"/>
      </c>
      <c r="K125" s="150"/>
      <c r="L125" s="151"/>
      <c r="M125" s="297"/>
      <c r="N125" s="298"/>
      <c r="O125" s="299"/>
      <c r="P125" s="72" t="s">
        <v>1719</v>
      </c>
      <c r="Q125" s="73"/>
      <c r="R125" s="1"/>
      <c r="S125" s="14">
        <f t="shared" si="12"/>
        <v>3670</v>
      </c>
      <c r="T125" s="10" t="str">
        <f t="shared" si="13"/>
        <v>呉中央中</v>
      </c>
      <c r="U125" s="55"/>
      <c r="V125" s="117">
        <f t="shared" si="19"/>
        <v>0</v>
      </c>
      <c r="W125" s="117" t="b">
        <f t="shared" si="20"/>
        <v>0</v>
      </c>
      <c r="X125" s="117" t="str">
        <f t="shared" si="21"/>
        <v> </v>
      </c>
      <c r="Z125" s="172">
        <v>3670</v>
      </c>
      <c r="AA125" s="172" t="s">
        <v>1411</v>
      </c>
      <c r="AB125" s="172" t="s">
        <v>603</v>
      </c>
      <c r="AC125" s="172" t="s">
        <v>542</v>
      </c>
      <c r="AD125" s="172" t="s">
        <v>542</v>
      </c>
      <c r="AE125" s="173" t="s">
        <v>604</v>
      </c>
      <c r="AF125" s="173" t="s">
        <v>605</v>
      </c>
      <c r="AG125" s="173" t="s">
        <v>606</v>
      </c>
      <c r="AH125" s="173" t="s">
        <v>607</v>
      </c>
      <c r="AJ125" s="123"/>
      <c r="AK125" s="172" t="s">
        <v>1867</v>
      </c>
      <c r="AM125" s="335"/>
      <c r="AN125" s="334"/>
      <c r="AO125" s="334"/>
      <c r="AV125" s="286">
        <f>IF(BB125="","",SUM(AW$17:AW125))</f>
      </c>
      <c r="AW125" s="286">
        <f t="shared" si="17"/>
      </c>
      <c r="AX125" s="82">
        <f>IF(ISBLANK('選手登録'!M125),"",'選手登録'!M125)</f>
      </c>
      <c r="AY125" s="82">
        <f>IF(ISBLANK('選手登録'!N125),"",'選手登録'!N125)</f>
      </c>
      <c r="AZ125" s="82">
        <f>IF(ISBLANK('選手登録'!O125),"",'選手登録'!O125)</f>
      </c>
      <c r="BA125" s="82">
        <f>IF(ISBLANK('選手登録'!F125),"",'選手登録'!F125)</f>
      </c>
      <c r="BB125" s="82">
        <f>IF(ISBLANK('選手登録'!G125),"",'選手登録'!G125)</f>
      </c>
      <c r="BC125" s="82">
        <f>IF(ISBLANK('選手登録'!H125),"",'選手登録'!H125)</f>
      </c>
      <c r="BD125" s="82">
        <f>IF(ISBLANK('選手登録'!K125),"",WIDECHAR('選手登録'!K125))</f>
      </c>
      <c r="BE125" s="82">
        <f>IF(ISBLANK('選手登録'!L125),"",WIDECHAR('選手登録'!L125))</f>
      </c>
      <c r="BF125" s="82" t="str">
        <f>IF(ISBLANK('選手登録'!P125),"",'選手登録'!P125)</f>
        <v>女</v>
      </c>
      <c r="BG125" s="82">
        <f>IF(ISBLANK('選手登録'!I125),"",'選手登録'!I125)</f>
      </c>
      <c r="BH125" s="82"/>
      <c r="BI125" s="356"/>
      <c r="BJ125" s="356"/>
      <c r="BK125" s="82"/>
    </row>
    <row r="126" spans="1:63" ht="13.5">
      <c r="A126" s="99"/>
      <c r="B126" s="103">
        <f>IF(ISBLANK(G126),"",COUNTA(G$17:G126)-2)</f>
      </c>
      <c r="C126" s="67"/>
      <c r="D126" s="72">
        <v>23</v>
      </c>
      <c r="E126" s="43">
        <v>23</v>
      </c>
      <c r="F126" s="40">
        <f t="shared" si="18"/>
      </c>
      <c r="G126" s="131"/>
      <c r="H126" s="132"/>
      <c r="I126" s="133"/>
      <c r="J126" s="41">
        <f t="shared" si="22"/>
      </c>
      <c r="K126" s="150"/>
      <c r="L126" s="151"/>
      <c r="M126" s="297"/>
      <c r="N126" s="298"/>
      <c r="O126" s="299"/>
      <c r="P126" s="72" t="s">
        <v>1719</v>
      </c>
      <c r="Q126" s="73"/>
      <c r="R126" s="1"/>
      <c r="S126" s="14">
        <f t="shared" si="12"/>
        <v>3700</v>
      </c>
      <c r="T126" s="10" t="str">
        <f t="shared" si="13"/>
        <v>両城中</v>
      </c>
      <c r="U126" s="55"/>
      <c r="V126" s="117">
        <f t="shared" si="19"/>
        <v>0</v>
      </c>
      <c r="W126" s="117" t="b">
        <f t="shared" si="20"/>
        <v>0</v>
      </c>
      <c r="X126" s="117" t="str">
        <f t="shared" si="21"/>
        <v> </v>
      </c>
      <c r="Z126" s="172">
        <v>3700</v>
      </c>
      <c r="AA126" s="172" t="s">
        <v>1412</v>
      </c>
      <c r="AB126" s="172" t="s">
        <v>608</v>
      </c>
      <c r="AC126" s="172" t="s">
        <v>542</v>
      </c>
      <c r="AD126" s="172" t="s">
        <v>542</v>
      </c>
      <c r="AE126" s="173" t="s">
        <v>609</v>
      </c>
      <c r="AF126" s="173" t="s">
        <v>610</v>
      </c>
      <c r="AG126" s="173" t="s">
        <v>611</v>
      </c>
      <c r="AH126" s="173" t="s">
        <v>612</v>
      </c>
      <c r="AJ126" s="123"/>
      <c r="AK126" s="172" t="s">
        <v>1868</v>
      </c>
      <c r="AM126" s="335"/>
      <c r="AN126" s="334"/>
      <c r="AO126" s="334"/>
      <c r="AV126" s="286">
        <f>IF(BB126="","",SUM(AW$17:AW126))</f>
      </c>
      <c r="AW126" s="286">
        <f t="shared" si="17"/>
      </c>
      <c r="AX126" s="82">
        <f>IF(ISBLANK('選手登録'!M126),"",'選手登録'!M126)</f>
      </c>
      <c r="AY126" s="82">
        <f>IF(ISBLANK('選手登録'!N126),"",'選手登録'!N126)</f>
      </c>
      <c r="AZ126" s="82">
        <f>IF(ISBLANK('選手登録'!O126),"",'選手登録'!O126)</f>
      </c>
      <c r="BA126" s="82">
        <f>IF(ISBLANK('選手登録'!F126),"",'選手登録'!F126)</f>
      </c>
      <c r="BB126" s="82">
        <f>IF(ISBLANK('選手登録'!G126),"",'選手登録'!G126)</f>
      </c>
      <c r="BC126" s="82">
        <f>IF(ISBLANK('選手登録'!H126),"",'選手登録'!H126)</f>
      </c>
      <c r="BD126" s="82">
        <f>IF(ISBLANK('選手登録'!K126),"",WIDECHAR('選手登録'!K126))</f>
      </c>
      <c r="BE126" s="82">
        <f>IF(ISBLANK('選手登録'!L126),"",WIDECHAR('選手登録'!L126))</f>
      </c>
      <c r="BF126" s="82" t="str">
        <f>IF(ISBLANK('選手登録'!P126),"",'選手登録'!P126)</f>
        <v>女</v>
      </c>
      <c r="BG126" s="82">
        <f>IF(ISBLANK('選手登録'!I126),"",'選手登録'!I126)</f>
      </c>
      <c r="BH126" s="82"/>
      <c r="BI126" s="356"/>
      <c r="BJ126" s="356"/>
      <c r="BK126" s="82"/>
    </row>
    <row r="127" spans="1:63" ht="13.5">
      <c r="A127" s="99"/>
      <c r="B127" s="103">
        <f>IF(ISBLANK(G127),"",COUNTA(G$17:G127)-2)</f>
      </c>
      <c r="C127" s="67"/>
      <c r="D127" s="72">
        <v>24</v>
      </c>
      <c r="E127" s="43">
        <v>24</v>
      </c>
      <c r="F127" s="40">
        <f t="shared" si="18"/>
      </c>
      <c r="G127" s="131"/>
      <c r="H127" s="132"/>
      <c r="I127" s="133"/>
      <c r="J127" s="41">
        <f t="shared" si="22"/>
      </c>
      <c r="K127" s="150"/>
      <c r="L127" s="151"/>
      <c r="M127" s="297"/>
      <c r="N127" s="298"/>
      <c r="O127" s="299"/>
      <c r="P127" s="72" t="s">
        <v>1719</v>
      </c>
      <c r="Q127" s="73"/>
      <c r="R127" s="1"/>
      <c r="S127" s="14">
        <f t="shared" si="12"/>
        <v>3730</v>
      </c>
      <c r="T127" s="10" t="str">
        <f t="shared" si="13"/>
        <v>吉浦中</v>
      </c>
      <c r="U127" s="55"/>
      <c r="V127" s="117">
        <f t="shared" si="19"/>
        <v>0</v>
      </c>
      <c r="W127" s="117" t="b">
        <f t="shared" si="20"/>
        <v>0</v>
      </c>
      <c r="X127" s="117" t="str">
        <f t="shared" si="21"/>
        <v> </v>
      </c>
      <c r="Z127" s="172">
        <v>3730</v>
      </c>
      <c r="AA127" s="172" t="s">
        <v>1413</v>
      </c>
      <c r="AB127" s="172" t="s">
        <v>613</v>
      </c>
      <c r="AC127" s="172" t="s">
        <v>542</v>
      </c>
      <c r="AD127" s="172" t="s">
        <v>542</v>
      </c>
      <c r="AE127" s="173" t="s">
        <v>614</v>
      </c>
      <c r="AF127" s="173" t="s">
        <v>615</v>
      </c>
      <c r="AG127" s="173" t="s">
        <v>616</v>
      </c>
      <c r="AH127" s="173" t="s">
        <v>617</v>
      </c>
      <c r="AJ127" s="123"/>
      <c r="AK127" s="172" t="s">
        <v>1869</v>
      </c>
      <c r="AM127" s="335"/>
      <c r="AN127" s="334"/>
      <c r="AO127" s="334"/>
      <c r="AV127" s="286">
        <f>IF(BB127="","",SUM(AW$17:AW127))</f>
      </c>
      <c r="AW127" s="286">
        <f t="shared" si="17"/>
      </c>
      <c r="AX127" s="82">
        <f>IF(ISBLANK('選手登録'!M127),"",'選手登録'!M127)</f>
      </c>
      <c r="AY127" s="82">
        <f>IF(ISBLANK('選手登録'!N127),"",'選手登録'!N127)</f>
      </c>
      <c r="AZ127" s="82">
        <f>IF(ISBLANK('選手登録'!O127),"",'選手登録'!O127)</f>
      </c>
      <c r="BA127" s="82">
        <f>IF(ISBLANK('選手登録'!F127),"",'選手登録'!F127)</f>
      </c>
      <c r="BB127" s="82">
        <f>IF(ISBLANK('選手登録'!G127),"",'選手登録'!G127)</f>
      </c>
      <c r="BC127" s="82">
        <f>IF(ISBLANK('選手登録'!H127),"",'選手登録'!H127)</f>
      </c>
      <c r="BD127" s="82">
        <f>IF(ISBLANK('選手登録'!K127),"",WIDECHAR('選手登録'!K127))</f>
      </c>
      <c r="BE127" s="82">
        <f>IF(ISBLANK('選手登録'!L127),"",WIDECHAR('選手登録'!L127))</f>
      </c>
      <c r="BF127" s="82" t="str">
        <f>IF(ISBLANK('選手登録'!P127),"",'選手登録'!P127)</f>
        <v>女</v>
      </c>
      <c r="BG127" s="82">
        <f>IF(ISBLANK('選手登録'!I127),"",'選手登録'!I127)</f>
      </c>
      <c r="BH127" s="82"/>
      <c r="BI127" s="356"/>
      <c r="BJ127" s="356"/>
      <c r="BK127" s="82"/>
    </row>
    <row r="128" spans="1:63" ht="14.25" thickBot="1">
      <c r="A128" s="99"/>
      <c r="B128" s="103">
        <f>IF(ISBLANK(G128),"",COUNTA(G$17:G128)-2)</f>
      </c>
      <c r="C128" s="67"/>
      <c r="D128" s="72">
        <v>25</v>
      </c>
      <c r="E128" s="50">
        <v>25</v>
      </c>
      <c r="F128" s="22">
        <f t="shared" si="18"/>
      </c>
      <c r="G128" s="140"/>
      <c r="H128" s="141"/>
      <c r="I128" s="142"/>
      <c r="J128" s="49">
        <f t="shared" si="22"/>
      </c>
      <c r="K128" s="156"/>
      <c r="L128" s="157"/>
      <c r="M128" s="300"/>
      <c r="N128" s="301"/>
      <c r="O128" s="302"/>
      <c r="P128" s="72" t="s">
        <v>1719</v>
      </c>
      <c r="Q128" s="73"/>
      <c r="R128" s="1"/>
      <c r="S128" s="14">
        <f t="shared" si="12"/>
        <v>3760</v>
      </c>
      <c r="T128" s="10" t="str">
        <f t="shared" si="13"/>
        <v>天応中</v>
      </c>
      <c r="U128" s="55"/>
      <c r="V128" s="117">
        <f t="shared" si="19"/>
        <v>0</v>
      </c>
      <c r="W128" s="117" t="b">
        <f t="shared" si="20"/>
        <v>0</v>
      </c>
      <c r="X128" s="117" t="str">
        <f t="shared" si="21"/>
        <v> </v>
      </c>
      <c r="Z128" s="172">
        <v>3760</v>
      </c>
      <c r="AA128" s="172" t="s">
        <v>1414</v>
      </c>
      <c r="AB128" s="172" t="s">
        <v>618</v>
      </c>
      <c r="AC128" s="172" t="s">
        <v>542</v>
      </c>
      <c r="AD128" s="172" t="s">
        <v>542</v>
      </c>
      <c r="AE128" s="173" t="s">
        <v>619</v>
      </c>
      <c r="AF128" s="173" t="s">
        <v>620</v>
      </c>
      <c r="AG128" s="173" t="s">
        <v>621</v>
      </c>
      <c r="AH128" s="173" t="s">
        <v>622</v>
      </c>
      <c r="AJ128" s="123"/>
      <c r="AK128" s="172" t="s">
        <v>1870</v>
      </c>
      <c r="AM128" s="335"/>
      <c r="AN128" s="334"/>
      <c r="AO128" s="334"/>
      <c r="AV128" s="286">
        <f>IF(BB128="","",SUM(AW$17:AW128))</f>
      </c>
      <c r="AW128" s="286">
        <f t="shared" si="17"/>
      </c>
      <c r="AX128" s="82">
        <f>IF(ISBLANK('選手登録'!M128),"",'選手登録'!M128)</f>
      </c>
      <c r="AY128" s="82">
        <f>IF(ISBLANK('選手登録'!N128),"",'選手登録'!N128)</f>
      </c>
      <c r="AZ128" s="82">
        <f>IF(ISBLANK('選手登録'!O128),"",'選手登録'!O128)</f>
      </c>
      <c r="BA128" s="82">
        <f>IF(ISBLANK('選手登録'!F128),"",'選手登録'!F128)</f>
      </c>
      <c r="BB128" s="82">
        <f>IF(ISBLANK('選手登録'!G128),"",'選手登録'!G128)</f>
      </c>
      <c r="BC128" s="82">
        <f>IF(ISBLANK('選手登録'!H128),"",'選手登録'!H128)</f>
      </c>
      <c r="BD128" s="82">
        <f>IF(ISBLANK('選手登録'!K128),"",WIDECHAR('選手登録'!K128))</f>
      </c>
      <c r="BE128" s="82">
        <f>IF(ISBLANK('選手登録'!L128),"",WIDECHAR('選手登録'!L128))</f>
      </c>
      <c r="BF128" s="82" t="str">
        <f>IF(ISBLANK('選手登録'!P128),"",'選手登録'!P128)</f>
        <v>女</v>
      </c>
      <c r="BG128" s="82">
        <f>IF(ISBLANK('選手登録'!I128),"",'選手登録'!I128)</f>
      </c>
      <c r="BH128" s="82"/>
      <c r="BI128" s="356"/>
      <c r="BJ128" s="356"/>
      <c r="BK128" s="82"/>
    </row>
    <row r="129" spans="1:63" ht="13.5">
      <c r="A129" s="99"/>
      <c r="B129" s="103">
        <f>IF(ISBLANK(G129),"",COUNTA(G$17:G129)-2)</f>
      </c>
      <c r="C129" s="67"/>
      <c r="D129" s="72">
        <v>26</v>
      </c>
      <c r="E129" s="39">
        <v>26</v>
      </c>
      <c r="F129" s="52">
        <f t="shared" si="18"/>
      </c>
      <c r="G129" s="131"/>
      <c r="H129" s="132"/>
      <c r="I129" s="133"/>
      <c r="J129" s="41">
        <f t="shared" si="22"/>
      </c>
      <c r="K129" s="150"/>
      <c r="L129" s="151"/>
      <c r="M129" s="308"/>
      <c r="N129" s="309"/>
      <c r="O129" s="310"/>
      <c r="P129" s="72" t="s">
        <v>1719</v>
      </c>
      <c r="Q129" s="73"/>
      <c r="R129" s="1"/>
      <c r="S129" s="14">
        <f t="shared" si="12"/>
        <v>3790</v>
      </c>
      <c r="T129" s="10" t="str">
        <f t="shared" si="13"/>
        <v>昭和中</v>
      </c>
      <c r="U129" s="55"/>
      <c r="V129" s="117">
        <f t="shared" si="19"/>
        <v>0</v>
      </c>
      <c r="W129" s="117" t="b">
        <f t="shared" si="20"/>
        <v>0</v>
      </c>
      <c r="X129" s="117" t="str">
        <f t="shared" si="21"/>
        <v> </v>
      </c>
      <c r="Z129" s="172">
        <v>3790</v>
      </c>
      <c r="AA129" s="172" t="s">
        <v>1415</v>
      </c>
      <c r="AB129" s="172" t="s">
        <v>623</v>
      </c>
      <c r="AC129" s="172" t="s">
        <v>542</v>
      </c>
      <c r="AD129" s="172" t="s">
        <v>542</v>
      </c>
      <c r="AE129" s="173" t="s">
        <v>624</v>
      </c>
      <c r="AF129" s="173" t="s">
        <v>625</v>
      </c>
      <c r="AG129" s="173" t="s">
        <v>626</v>
      </c>
      <c r="AH129" s="173" t="s">
        <v>627</v>
      </c>
      <c r="AJ129" s="123"/>
      <c r="AK129" s="172" t="s">
        <v>1871</v>
      </c>
      <c r="AM129" s="335"/>
      <c r="AN129" s="334"/>
      <c r="AO129" s="334"/>
      <c r="AV129" s="286">
        <f>IF(BB129="","",SUM(AW$17:AW129))</f>
      </c>
      <c r="AW129" s="286">
        <f t="shared" si="17"/>
      </c>
      <c r="AX129" s="82">
        <f>IF(ISBLANK('選手登録'!M129),"",'選手登録'!M129)</f>
      </c>
      <c r="AY129" s="82">
        <f>IF(ISBLANK('選手登録'!N129),"",'選手登録'!N129)</f>
      </c>
      <c r="AZ129" s="82">
        <f>IF(ISBLANK('選手登録'!O129),"",'選手登録'!O129)</f>
      </c>
      <c r="BA129" s="82">
        <f>IF(ISBLANK('選手登録'!F129),"",'選手登録'!F129)</f>
      </c>
      <c r="BB129" s="82">
        <f>IF(ISBLANK('選手登録'!G129),"",'選手登録'!G129)</f>
      </c>
      <c r="BC129" s="82">
        <f>IF(ISBLANK('選手登録'!H129),"",'選手登録'!H129)</f>
      </c>
      <c r="BD129" s="82">
        <f>IF(ISBLANK('選手登録'!K129),"",WIDECHAR('選手登録'!K129))</f>
      </c>
      <c r="BE129" s="82">
        <f>IF(ISBLANK('選手登録'!L129),"",WIDECHAR('選手登録'!L129))</f>
      </c>
      <c r="BF129" s="82" t="str">
        <f>IF(ISBLANK('選手登録'!P129),"",'選手登録'!P129)</f>
        <v>女</v>
      </c>
      <c r="BG129" s="82">
        <f>IF(ISBLANK('選手登録'!I129),"",'選手登録'!I129)</f>
      </c>
      <c r="BH129" s="82"/>
      <c r="BI129" s="356"/>
      <c r="BJ129" s="356"/>
      <c r="BK129" s="82"/>
    </row>
    <row r="130" spans="1:63" ht="13.5">
      <c r="A130" s="99"/>
      <c r="B130" s="103">
        <f>IF(ISBLANK(G130),"",COUNTA(G$17:G130)-2)</f>
      </c>
      <c r="C130" s="67"/>
      <c r="D130" s="72">
        <v>27</v>
      </c>
      <c r="E130" s="43">
        <v>27</v>
      </c>
      <c r="F130" s="53">
        <f t="shared" si="18"/>
      </c>
      <c r="G130" s="131"/>
      <c r="H130" s="132"/>
      <c r="I130" s="133"/>
      <c r="J130" s="41">
        <f t="shared" si="22"/>
      </c>
      <c r="K130" s="150"/>
      <c r="L130" s="151"/>
      <c r="M130" s="297"/>
      <c r="N130" s="298"/>
      <c r="O130" s="299"/>
      <c r="P130" s="72" t="s">
        <v>1719</v>
      </c>
      <c r="Q130" s="73"/>
      <c r="R130" s="1"/>
      <c r="S130" s="14">
        <f t="shared" si="12"/>
        <v>3820</v>
      </c>
      <c r="T130" s="10" t="str">
        <f t="shared" si="13"/>
        <v>昭和北中</v>
      </c>
      <c r="U130" s="55"/>
      <c r="V130" s="117">
        <f t="shared" si="19"/>
        <v>0</v>
      </c>
      <c r="W130" s="117" t="b">
        <f t="shared" si="20"/>
        <v>0</v>
      </c>
      <c r="X130" s="117" t="str">
        <f t="shared" si="21"/>
        <v> </v>
      </c>
      <c r="Z130" s="172">
        <v>3820</v>
      </c>
      <c r="AA130" s="172" t="s">
        <v>1416</v>
      </c>
      <c r="AB130" s="172" t="s">
        <v>628</v>
      </c>
      <c r="AC130" s="172" t="s">
        <v>542</v>
      </c>
      <c r="AD130" s="172" t="s">
        <v>542</v>
      </c>
      <c r="AE130" s="173" t="s">
        <v>629</v>
      </c>
      <c r="AF130" s="173" t="s">
        <v>630</v>
      </c>
      <c r="AG130" s="173" t="s">
        <v>631</v>
      </c>
      <c r="AH130" s="173" t="s">
        <v>632</v>
      </c>
      <c r="AJ130" s="123"/>
      <c r="AK130" s="172" t="s">
        <v>1872</v>
      </c>
      <c r="AM130" s="335"/>
      <c r="AN130" s="334"/>
      <c r="AO130" s="334"/>
      <c r="AV130" s="286">
        <f>IF(BB130="","",SUM(AW$17:AW130))</f>
      </c>
      <c r="AW130" s="286">
        <f t="shared" si="17"/>
      </c>
      <c r="AX130" s="82">
        <f>IF(ISBLANK('選手登録'!M130),"",'選手登録'!M130)</f>
      </c>
      <c r="AY130" s="82">
        <f>IF(ISBLANK('選手登録'!N130),"",'選手登録'!N130)</f>
      </c>
      <c r="AZ130" s="82">
        <f>IF(ISBLANK('選手登録'!O130),"",'選手登録'!O130)</f>
      </c>
      <c r="BA130" s="82">
        <f>IF(ISBLANK('選手登録'!F130),"",'選手登録'!F130)</f>
      </c>
      <c r="BB130" s="82">
        <f>IF(ISBLANK('選手登録'!G130),"",'選手登録'!G130)</f>
      </c>
      <c r="BC130" s="82">
        <f>IF(ISBLANK('選手登録'!H130),"",'選手登録'!H130)</f>
      </c>
      <c r="BD130" s="82">
        <f>IF(ISBLANK('選手登録'!K130),"",WIDECHAR('選手登録'!K130))</f>
      </c>
      <c r="BE130" s="82">
        <f>IF(ISBLANK('選手登録'!L130),"",WIDECHAR('選手登録'!L130))</f>
      </c>
      <c r="BF130" s="82" t="str">
        <f>IF(ISBLANK('選手登録'!P130),"",'選手登録'!P130)</f>
        <v>女</v>
      </c>
      <c r="BG130" s="82">
        <f>IF(ISBLANK('選手登録'!I130),"",'選手登録'!I130)</f>
      </c>
      <c r="BH130" s="82"/>
      <c r="BI130" s="356"/>
      <c r="BJ130" s="356"/>
      <c r="BK130" s="82"/>
    </row>
    <row r="131" spans="1:63" ht="13.5">
      <c r="A131" s="99"/>
      <c r="B131" s="103">
        <f>IF(ISBLANK(G131),"",COUNTA(G$17:G131)-2)</f>
      </c>
      <c r="C131" s="67"/>
      <c r="D131" s="72">
        <v>28</v>
      </c>
      <c r="E131" s="43">
        <v>28</v>
      </c>
      <c r="F131" s="53">
        <f t="shared" si="18"/>
      </c>
      <c r="G131" s="131"/>
      <c r="H131" s="132"/>
      <c r="I131" s="133"/>
      <c r="J131" s="41">
        <f t="shared" si="22"/>
      </c>
      <c r="K131" s="150"/>
      <c r="L131" s="151"/>
      <c r="M131" s="297"/>
      <c r="N131" s="298"/>
      <c r="O131" s="299"/>
      <c r="P131" s="72" t="s">
        <v>1719</v>
      </c>
      <c r="Q131" s="73"/>
      <c r="R131" s="1"/>
      <c r="S131" s="14">
        <f t="shared" si="12"/>
        <v>3850</v>
      </c>
      <c r="T131" s="10" t="str">
        <f t="shared" si="13"/>
        <v>呉青山中</v>
      </c>
      <c r="U131" s="55"/>
      <c r="V131" s="117">
        <f t="shared" si="19"/>
        <v>0</v>
      </c>
      <c r="W131" s="117" t="b">
        <f t="shared" si="20"/>
        <v>0</v>
      </c>
      <c r="X131" s="117" t="str">
        <f t="shared" si="21"/>
        <v> </v>
      </c>
      <c r="Z131" s="172">
        <v>3850</v>
      </c>
      <c r="AA131" s="172" t="s">
        <v>1417</v>
      </c>
      <c r="AB131" s="172" t="s">
        <v>633</v>
      </c>
      <c r="AC131" s="172" t="s">
        <v>542</v>
      </c>
      <c r="AD131" s="172" t="s">
        <v>542</v>
      </c>
      <c r="AE131" s="173" t="s">
        <v>634</v>
      </c>
      <c r="AF131" s="173" t="s">
        <v>635</v>
      </c>
      <c r="AG131" s="173" t="s">
        <v>636</v>
      </c>
      <c r="AH131" s="173" t="s">
        <v>637</v>
      </c>
      <c r="AJ131" s="123"/>
      <c r="AK131" s="172" t="s">
        <v>1873</v>
      </c>
      <c r="AM131" s="335"/>
      <c r="AN131" s="334"/>
      <c r="AO131" s="334"/>
      <c r="AV131" s="286">
        <f>IF(BB131="","",SUM(AW$17:AW131))</f>
      </c>
      <c r="AW131" s="286">
        <f t="shared" si="17"/>
      </c>
      <c r="AX131" s="82">
        <f>IF(ISBLANK('選手登録'!M131),"",'選手登録'!M131)</f>
      </c>
      <c r="AY131" s="82">
        <f>IF(ISBLANK('選手登録'!N131),"",'選手登録'!N131)</f>
      </c>
      <c r="AZ131" s="82">
        <f>IF(ISBLANK('選手登録'!O131),"",'選手登録'!O131)</f>
      </c>
      <c r="BA131" s="82">
        <f>IF(ISBLANK('選手登録'!F131),"",'選手登録'!F131)</f>
      </c>
      <c r="BB131" s="82">
        <f>IF(ISBLANK('選手登録'!G131),"",'選手登録'!G131)</f>
      </c>
      <c r="BC131" s="82">
        <f>IF(ISBLANK('選手登録'!H131),"",'選手登録'!H131)</f>
      </c>
      <c r="BD131" s="82">
        <f>IF(ISBLANK('選手登録'!K131),"",WIDECHAR('選手登録'!K131))</f>
      </c>
      <c r="BE131" s="82">
        <f>IF(ISBLANK('選手登録'!L131),"",WIDECHAR('選手登録'!L131))</f>
      </c>
      <c r="BF131" s="82" t="str">
        <f>IF(ISBLANK('選手登録'!P131),"",'選手登録'!P131)</f>
        <v>女</v>
      </c>
      <c r="BG131" s="82">
        <f>IF(ISBLANK('選手登録'!I131),"",'選手登録'!I131)</f>
      </c>
      <c r="BH131" s="82"/>
      <c r="BI131" s="356"/>
      <c r="BJ131" s="356"/>
      <c r="BK131" s="82"/>
    </row>
    <row r="132" spans="1:63" ht="13.5">
      <c r="A132" s="99"/>
      <c r="B132" s="103">
        <f>IF(ISBLANK(G132),"",COUNTA(G$17:G132)-2)</f>
      </c>
      <c r="C132" s="67"/>
      <c r="D132" s="72">
        <v>29</v>
      </c>
      <c r="E132" s="43">
        <v>29</v>
      </c>
      <c r="F132" s="53">
        <f t="shared" si="18"/>
      </c>
      <c r="G132" s="131"/>
      <c r="H132" s="132"/>
      <c r="I132" s="133"/>
      <c r="J132" s="41">
        <f t="shared" si="22"/>
      </c>
      <c r="K132" s="150"/>
      <c r="L132" s="151"/>
      <c r="M132" s="297"/>
      <c r="N132" s="298"/>
      <c r="O132" s="299"/>
      <c r="P132" s="72" t="s">
        <v>1719</v>
      </c>
      <c r="Q132" s="73"/>
      <c r="R132" s="1"/>
      <c r="S132" s="14">
        <f aca="true" t="shared" si="23" ref="S132:S195">Z132</f>
        <v>3880</v>
      </c>
      <c r="T132" s="10">
        <f t="shared" si="13"/>
      </c>
      <c r="U132" s="55"/>
      <c r="V132" s="117">
        <f t="shared" si="19"/>
        <v>0</v>
      </c>
      <c r="W132" s="117" t="b">
        <f t="shared" si="20"/>
        <v>0</v>
      </c>
      <c r="X132" s="117" t="str">
        <f t="shared" si="21"/>
        <v> </v>
      </c>
      <c r="Z132" s="172">
        <v>3880</v>
      </c>
      <c r="AA132" s="172"/>
      <c r="AB132" s="172"/>
      <c r="AC132" s="172"/>
      <c r="AD132" s="172"/>
      <c r="AE132" s="173"/>
      <c r="AF132" s="173"/>
      <c r="AG132" s="173"/>
      <c r="AH132" s="173"/>
      <c r="AJ132" s="123"/>
      <c r="AK132" s="172"/>
      <c r="AM132" s="335"/>
      <c r="AN132" s="334"/>
      <c r="AO132" s="334"/>
      <c r="AV132" s="286">
        <f>IF(BB132="","",SUM(AW$17:AW132))</f>
      </c>
      <c r="AW132" s="286">
        <f t="shared" si="17"/>
      </c>
      <c r="AX132" s="82">
        <f>IF(ISBLANK('選手登録'!M132),"",'選手登録'!M132)</f>
      </c>
      <c r="AY132" s="82">
        <f>IF(ISBLANK('選手登録'!N132),"",'選手登録'!N132)</f>
      </c>
      <c r="AZ132" s="82">
        <f>IF(ISBLANK('選手登録'!O132),"",'選手登録'!O132)</f>
      </c>
      <c r="BA132" s="82">
        <f>IF(ISBLANK('選手登録'!F132),"",'選手登録'!F132)</f>
      </c>
      <c r="BB132" s="82">
        <f>IF(ISBLANK('選手登録'!G132),"",'選手登録'!G132)</f>
      </c>
      <c r="BC132" s="82">
        <f>IF(ISBLANK('選手登録'!H132),"",'選手登録'!H132)</f>
      </c>
      <c r="BD132" s="82">
        <f>IF(ISBLANK('選手登録'!K132),"",WIDECHAR('選手登録'!K132))</f>
      </c>
      <c r="BE132" s="82">
        <f>IF(ISBLANK('選手登録'!L132),"",WIDECHAR('選手登録'!L132))</f>
      </c>
      <c r="BF132" s="82" t="str">
        <f>IF(ISBLANK('選手登録'!P132),"",'選手登録'!P132)</f>
        <v>女</v>
      </c>
      <c r="BG132" s="82">
        <f>IF(ISBLANK('選手登録'!I132),"",'選手登録'!I132)</f>
      </c>
      <c r="BH132" s="82"/>
      <c r="BI132" s="356"/>
      <c r="BJ132" s="356"/>
      <c r="BK132" s="82"/>
    </row>
    <row r="133" spans="1:63" ht="14.25" thickBot="1">
      <c r="A133" s="99"/>
      <c r="B133" s="103">
        <f>IF(ISBLANK(G133),"",COUNTA(G$17:G133)-2)</f>
      </c>
      <c r="C133" s="67"/>
      <c r="D133" s="72">
        <v>10030</v>
      </c>
      <c r="E133" s="44">
        <v>30</v>
      </c>
      <c r="F133" s="54">
        <f t="shared" si="18"/>
      </c>
      <c r="G133" s="134"/>
      <c r="H133" s="135"/>
      <c r="I133" s="136"/>
      <c r="J133" s="46">
        <f t="shared" si="22"/>
      </c>
      <c r="K133" s="152"/>
      <c r="L133" s="153"/>
      <c r="M133" s="305"/>
      <c r="N133" s="301"/>
      <c r="O133" s="302"/>
      <c r="P133" s="72" t="s">
        <v>1719</v>
      </c>
      <c r="Q133" s="73"/>
      <c r="R133" s="1"/>
      <c r="S133" s="14">
        <f t="shared" si="23"/>
        <v>3910</v>
      </c>
      <c r="T133" s="10" t="str">
        <f aca="true" t="shared" si="24" ref="T133:T195">IF(ISBLANK(AA133),"",AA133)</f>
        <v>川尻中</v>
      </c>
      <c r="U133" s="55"/>
      <c r="V133" s="117">
        <f t="shared" si="19"/>
        <v>0</v>
      </c>
      <c r="W133" s="117" t="b">
        <f t="shared" si="20"/>
        <v>0</v>
      </c>
      <c r="X133" s="117" t="str">
        <f t="shared" si="21"/>
        <v> </v>
      </c>
      <c r="Z133" s="172">
        <v>3910</v>
      </c>
      <c r="AA133" s="172" t="s">
        <v>1418</v>
      </c>
      <c r="AB133" s="172" t="s">
        <v>638</v>
      </c>
      <c r="AC133" s="172" t="s">
        <v>542</v>
      </c>
      <c r="AD133" s="172" t="s">
        <v>542</v>
      </c>
      <c r="AE133" s="173" t="s">
        <v>639</v>
      </c>
      <c r="AF133" s="173" t="s">
        <v>640</v>
      </c>
      <c r="AG133" s="173" t="s">
        <v>641</v>
      </c>
      <c r="AH133" s="173" t="s">
        <v>642</v>
      </c>
      <c r="AJ133" s="123"/>
      <c r="AK133" s="172" t="s">
        <v>1874</v>
      </c>
      <c r="AM133" s="335"/>
      <c r="AN133" s="334"/>
      <c r="AO133" s="334"/>
      <c r="AV133" s="286">
        <f>IF(BB133="","",SUM(AW$17:AW133))</f>
      </c>
      <c r="AW133" s="286">
        <f t="shared" si="17"/>
      </c>
      <c r="AX133" s="82">
        <f>IF(ISBLANK('選手登録'!M133),"",'選手登録'!M133)</f>
      </c>
      <c r="AY133" s="82">
        <f>IF(ISBLANK('選手登録'!N133),"",'選手登録'!N133)</f>
      </c>
      <c r="AZ133" s="82">
        <f>IF(ISBLANK('選手登録'!O133),"",'選手登録'!O133)</f>
      </c>
      <c r="BA133" s="82">
        <f>IF(ISBLANK('選手登録'!F133),"",'選手登録'!F133)</f>
      </c>
      <c r="BB133" s="82">
        <f>IF(ISBLANK('選手登録'!G133),"",'選手登録'!G133)</f>
      </c>
      <c r="BC133" s="82">
        <f>IF(ISBLANK('選手登録'!H133),"",'選手登録'!H133)</f>
      </c>
      <c r="BD133" s="82">
        <f>IF(ISBLANK('選手登録'!K133),"",WIDECHAR('選手登録'!K133))</f>
      </c>
      <c r="BE133" s="82">
        <f>IF(ISBLANK('選手登録'!L133),"",WIDECHAR('選手登録'!L133))</f>
      </c>
      <c r="BF133" s="82" t="str">
        <f>IF(ISBLANK('選手登録'!P133),"",'選手登録'!P133)</f>
        <v>女</v>
      </c>
      <c r="BG133" s="82">
        <f>IF(ISBLANK('選手登録'!I133),"",'選手登録'!I133)</f>
      </c>
      <c r="BH133" s="82"/>
      <c r="BI133" s="356"/>
      <c r="BJ133" s="356"/>
      <c r="BK133" s="82"/>
    </row>
    <row r="134" spans="1:63" ht="13.5">
      <c r="A134" s="99"/>
      <c r="B134" s="103">
        <f>IF(ISBLANK(G134),"",COUNTA(G$17:G134)-2)</f>
      </c>
      <c r="C134" s="67"/>
      <c r="D134" s="72">
        <v>10031</v>
      </c>
      <c r="E134" s="47">
        <v>31</v>
      </c>
      <c r="F134" s="40">
        <f t="shared" si="18"/>
      </c>
      <c r="G134" s="137"/>
      <c r="H134" s="138"/>
      <c r="I134" s="139"/>
      <c r="J134" s="48">
        <f t="shared" si="22"/>
      </c>
      <c r="K134" s="154"/>
      <c r="L134" s="155"/>
      <c r="M134" s="308"/>
      <c r="N134" s="309"/>
      <c r="O134" s="310"/>
      <c r="P134" s="72" t="s">
        <v>1719</v>
      </c>
      <c r="Q134" s="73"/>
      <c r="R134" s="1"/>
      <c r="S134" s="14">
        <f t="shared" si="23"/>
        <v>3940</v>
      </c>
      <c r="T134" s="10" t="str">
        <f t="shared" si="24"/>
        <v>安浦中</v>
      </c>
      <c r="U134" s="55"/>
      <c r="V134" s="117">
        <f t="shared" si="19"/>
        <v>0</v>
      </c>
      <c r="W134" s="117" t="b">
        <f t="shared" si="20"/>
        <v>0</v>
      </c>
      <c r="X134" s="117" t="str">
        <f t="shared" si="21"/>
        <v> </v>
      </c>
      <c r="Z134" s="172">
        <v>3940</v>
      </c>
      <c r="AA134" s="172" t="s">
        <v>1419</v>
      </c>
      <c r="AB134" s="172" t="s">
        <v>643</v>
      </c>
      <c r="AC134" s="172" t="s">
        <v>542</v>
      </c>
      <c r="AD134" s="172" t="s">
        <v>542</v>
      </c>
      <c r="AE134" s="173" t="s">
        <v>644</v>
      </c>
      <c r="AF134" s="173" t="s">
        <v>645</v>
      </c>
      <c r="AG134" s="173" t="s">
        <v>646</v>
      </c>
      <c r="AH134" s="173" t="s">
        <v>647</v>
      </c>
      <c r="AJ134" s="124"/>
      <c r="AK134" s="172" t="s">
        <v>1875</v>
      </c>
      <c r="AM134" s="335"/>
      <c r="AN134" s="334"/>
      <c r="AO134" s="334"/>
      <c r="AV134" s="286">
        <f>IF(BB134="","",SUM(AW$17:AW134))</f>
      </c>
      <c r="AW134" s="286">
        <f t="shared" si="17"/>
      </c>
      <c r="AX134" s="82">
        <f>IF(ISBLANK('選手登録'!M134),"",'選手登録'!M134)</f>
      </c>
      <c r="AY134" s="82">
        <f>IF(ISBLANK('選手登録'!N134),"",'選手登録'!N134)</f>
      </c>
      <c r="AZ134" s="82">
        <f>IF(ISBLANK('選手登録'!O134),"",'選手登録'!O134)</f>
      </c>
      <c r="BA134" s="82">
        <f>IF(ISBLANK('選手登録'!F134),"",'選手登録'!F134)</f>
      </c>
      <c r="BB134" s="82">
        <f>IF(ISBLANK('選手登録'!G134),"",'選手登録'!G134)</f>
      </c>
      <c r="BC134" s="82">
        <f>IF(ISBLANK('選手登録'!H134),"",'選手登録'!H134)</f>
      </c>
      <c r="BD134" s="82">
        <f>IF(ISBLANK('選手登録'!K134),"",WIDECHAR('選手登録'!K134))</f>
      </c>
      <c r="BE134" s="82">
        <f>IF(ISBLANK('選手登録'!L134),"",WIDECHAR('選手登録'!L134))</f>
      </c>
      <c r="BF134" s="82" t="str">
        <f>IF(ISBLANK('選手登録'!P134),"",'選手登録'!P134)</f>
        <v>女</v>
      </c>
      <c r="BG134" s="82">
        <f>IF(ISBLANK('選手登録'!I134),"",'選手登録'!I134)</f>
      </c>
      <c r="BH134" s="82"/>
      <c r="BI134" s="356"/>
      <c r="BJ134" s="356"/>
      <c r="BK134" s="82"/>
    </row>
    <row r="135" spans="1:63" ht="13.5">
      <c r="A135" s="99"/>
      <c r="B135" s="103">
        <f>IF(ISBLANK(G135),"",COUNTA(G$17:G135)-2)</f>
      </c>
      <c r="C135" s="67"/>
      <c r="D135" s="72">
        <v>10032</v>
      </c>
      <c r="E135" s="43">
        <v>32</v>
      </c>
      <c r="F135" s="40">
        <f t="shared" si="18"/>
      </c>
      <c r="G135" s="131"/>
      <c r="H135" s="132"/>
      <c r="I135" s="133"/>
      <c r="J135" s="41">
        <f t="shared" si="22"/>
      </c>
      <c r="K135" s="150"/>
      <c r="L135" s="151"/>
      <c r="M135" s="297"/>
      <c r="N135" s="298"/>
      <c r="O135" s="299"/>
      <c r="P135" s="72" t="s">
        <v>1719</v>
      </c>
      <c r="Q135" s="73"/>
      <c r="R135" s="1"/>
      <c r="S135" s="14">
        <f t="shared" si="23"/>
        <v>3970</v>
      </c>
      <c r="T135" s="10" t="str">
        <f t="shared" si="24"/>
        <v>豊浜中</v>
      </c>
      <c r="U135" s="55"/>
      <c r="V135" s="117">
        <f t="shared" si="19"/>
        <v>0</v>
      </c>
      <c r="W135" s="117" t="b">
        <f t="shared" si="20"/>
        <v>0</v>
      </c>
      <c r="X135" s="117" t="str">
        <f t="shared" si="21"/>
        <v> </v>
      </c>
      <c r="Z135" s="172">
        <v>3970</v>
      </c>
      <c r="AA135" s="172" t="s">
        <v>1420</v>
      </c>
      <c r="AB135" s="172" t="s">
        <v>648</v>
      </c>
      <c r="AC135" s="172" t="s">
        <v>542</v>
      </c>
      <c r="AD135" s="172" t="s">
        <v>542</v>
      </c>
      <c r="AE135" s="173" t="s">
        <v>649</v>
      </c>
      <c r="AF135" s="173" t="s">
        <v>650</v>
      </c>
      <c r="AG135" s="173" t="s">
        <v>651</v>
      </c>
      <c r="AH135" s="173" t="s">
        <v>652</v>
      </c>
      <c r="AJ135" s="124"/>
      <c r="AK135" s="172" t="s">
        <v>1876</v>
      </c>
      <c r="AM135" s="335"/>
      <c r="AN135" s="334"/>
      <c r="AO135" s="334"/>
      <c r="AV135" s="286">
        <f>IF(BB135="","",SUM(AW$17:AW135))</f>
      </c>
      <c r="AW135" s="286">
        <f t="shared" si="17"/>
      </c>
      <c r="AX135" s="82">
        <f>IF(ISBLANK('選手登録'!M135),"",'選手登録'!M135)</f>
      </c>
      <c r="AY135" s="82">
        <f>IF(ISBLANK('選手登録'!N135),"",'選手登録'!N135)</f>
      </c>
      <c r="AZ135" s="82">
        <f>IF(ISBLANK('選手登録'!O135),"",'選手登録'!O135)</f>
      </c>
      <c r="BA135" s="82">
        <f>IF(ISBLANK('選手登録'!F135),"",'選手登録'!F135)</f>
      </c>
      <c r="BB135" s="82">
        <f>IF(ISBLANK('選手登録'!G135),"",'選手登録'!G135)</f>
      </c>
      <c r="BC135" s="82">
        <f>IF(ISBLANK('選手登録'!H135),"",'選手登録'!H135)</f>
      </c>
      <c r="BD135" s="82">
        <f>IF(ISBLANK('選手登録'!K135),"",WIDECHAR('選手登録'!K135))</f>
      </c>
      <c r="BE135" s="82">
        <f>IF(ISBLANK('選手登録'!L135),"",WIDECHAR('選手登録'!L135))</f>
      </c>
      <c r="BF135" s="82" t="str">
        <f>IF(ISBLANK('選手登録'!P135),"",'選手登録'!P135)</f>
        <v>女</v>
      </c>
      <c r="BG135" s="82">
        <f>IF(ISBLANK('選手登録'!I135),"",'選手登録'!I135)</f>
      </c>
      <c r="BH135" s="82"/>
      <c r="BI135" s="356"/>
      <c r="BJ135" s="356"/>
      <c r="BK135" s="82"/>
    </row>
    <row r="136" spans="1:63" ht="13.5">
      <c r="A136" s="99"/>
      <c r="B136" s="103">
        <f>IF(ISBLANK(G136),"",COUNTA(G$17:G136)-2)</f>
      </c>
      <c r="C136" s="67"/>
      <c r="D136" s="72">
        <v>10033</v>
      </c>
      <c r="E136" s="43">
        <v>33</v>
      </c>
      <c r="F136" s="40">
        <f t="shared" si="18"/>
      </c>
      <c r="G136" s="131"/>
      <c r="H136" s="132"/>
      <c r="I136" s="133"/>
      <c r="J136" s="41">
        <f t="shared" si="22"/>
      </c>
      <c r="K136" s="150"/>
      <c r="L136" s="151"/>
      <c r="M136" s="297"/>
      <c r="N136" s="298"/>
      <c r="O136" s="299"/>
      <c r="P136" s="72" t="s">
        <v>1719</v>
      </c>
      <c r="Q136" s="73"/>
      <c r="R136" s="1"/>
      <c r="S136" s="14">
        <f t="shared" si="23"/>
        <v>4000</v>
      </c>
      <c r="T136" s="10">
        <f t="shared" si="24"/>
      </c>
      <c r="U136" s="55"/>
      <c r="V136" s="117">
        <f aca="true" t="shared" si="25" ref="V136:V167">LEN(G136)+LEN(H136)</f>
        <v>0</v>
      </c>
      <c r="W136" s="117" t="b">
        <f t="shared" si="20"/>
        <v>0</v>
      </c>
      <c r="X136" s="117" t="str">
        <f aca="true" t="shared" si="26" ref="X136:X167">ASC(K136)&amp;" "&amp;ASC(L136)</f>
        <v> </v>
      </c>
      <c r="Z136" s="172">
        <v>4000</v>
      </c>
      <c r="AA136" s="172"/>
      <c r="AB136" s="172"/>
      <c r="AC136" s="172"/>
      <c r="AD136" s="172"/>
      <c r="AE136" s="173"/>
      <c r="AF136" s="173"/>
      <c r="AG136" s="173"/>
      <c r="AH136" s="173"/>
      <c r="AJ136" s="124"/>
      <c r="AK136" s="172"/>
      <c r="AM136" s="335"/>
      <c r="AN136" s="334"/>
      <c r="AO136" s="334"/>
      <c r="AV136" s="286">
        <f>IF(BB136="","",SUM(AW$17:AW136))</f>
      </c>
      <c r="AW136" s="286">
        <f t="shared" si="17"/>
      </c>
      <c r="AX136" s="82">
        <f>IF(ISBLANK('選手登録'!M136),"",'選手登録'!M136)</f>
      </c>
      <c r="AY136" s="82">
        <f>IF(ISBLANK('選手登録'!N136),"",'選手登録'!N136)</f>
      </c>
      <c r="AZ136" s="82">
        <f>IF(ISBLANK('選手登録'!O136),"",'選手登録'!O136)</f>
      </c>
      <c r="BA136" s="82">
        <f>IF(ISBLANK('選手登録'!F136),"",'選手登録'!F136)</f>
      </c>
      <c r="BB136" s="82">
        <f>IF(ISBLANK('選手登録'!G136),"",'選手登録'!G136)</f>
      </c>
      <c r="BC136" s="82">
        <f>IF(ISBLANK('選手登録'!H136),"",'選手登録'!H136)</f>
      </c>
      <c r="BD136" s="82">
        <f>IF(ISBLANK('選手登録'!K136),"",WIDECHAR('選手登録'!K136))</f>
      </c>
      <c r="BE136" s="82">
        <f>IF(ISBLANK('選手登録'!L136),"",WIDECHAR('選手登録'!L136))</f>
      </c>
      <c r="BF136" s="82" t="str">
        <f>IF(ISBLANK('選手登録'!P136),"",'選手登録'!P136)</f>
        <v>女</v>
      </c>
      <c r="BG136" s="82">
        <f>IF(ISBLANK('選手登録'!I136),"",'選手登録'!I136)</f>
      </c>
      <c r="BH136" s="82"/>
      <c r="BI136" s="356"/>
      <c r="BJ136" s="356"/>
      <c r="BK136" s="82"/>
    </row>
    <row r="137" spans="1:63" ht="13.5">
      <c r="A137" s="99"/>
      <c r="B137" s="103">
        <f>IF(ISBLANK(G137),"",COUNTA(G$17:G137)-2)</f>
      </c>
      <c r="C137" s="67"/>
      <c r="D137" s="72">
        <v>10034</v>
      </c>
      <c r="E137" s="43">
        <v>34</v>
      </c>
      <c r="F137" s="40">
        <f t="shared" si="18"/>
      </c>
      <c r="G137" s="131"/>
      <c r="H137" s="132"/>
      <c r="I137" s="133"/>
      <c r="J137" s="41">
        <f t="shared" si="22"/>
      </c>
      <c r="K137" s="150"/>
      <c r="L137" s="151"/>
      <c r="M137" s="297"/>
      <c r="N137" s="298"/>
      <c r="O137" s="299"/>
      <c r="P137" s="72" t="s">
        <v>1719</v>
      </c>
      <c r="Q137" s="73"/>
      <c r="R137" s="1"/>
      <c r="S137" s="14">
        <f t="shared" si="23"/>
        <v>4030</v>
      </c>
      <c r="T137" s="10" t="str">
        <f t="shared" si="24"/>
        <v>音戸中</v>
      </c>
      <c r="U137" s="55"/>
      <c r="V137" s="117">
        <f t="shared" si="25"/>
        <v>0</v>
      </c>
      <c r="W137" s="117" t="b">
        <f t="shared" si="20"/>
        <v>0</v>
      </c>
      <c r="X137" s="117" t="str">
        <f t="shared" si="26"/>
        <v> </v>
      </c>
      <c r="Z137" s="172">
        <v>4030</v>
      </c>
      <c r="AA137" s="172" t="s">
        <v>1421</v>
      </c>
      <c r="AB137" s="172" t="s">
        <v>653</v>
      </c>
      <c r="AC137" s="172" t="s">
        <v>542</v>
      </c>
      <c r="AD137" s="172" t="s">
        <v>542</v>
      </c>
      <c r="AE137" s="173" t="s">
        <v>654</v>
      </c>
      <c r="AF137" s="173" t="s">
        <v>655</v>
      </c>
      <c r="AG137" s="173" t="s">
        <v>656</v>
      </c>
      <c r="AH137" s="173" t="s">
        <v>657</v>
      </c>
      <c r="AJ137" s="124"/>
      <c r="AK137" s="172" t="s">
        <v>1877</v>
      </c>
      <c r="AM137" s="335"/>
      <c r="AN137" s="334"/>
      <c r="AO137" s="334"/>
      <c r="AV137" s="286">
        <f>IF(BB137="","",SUM(AW$17:AW137))</f>
      </c>
      <c r="AW137" s="286">
        <f t="shared" si="17"/>
      </c>
      <c r="AX137" s="82">
        <f>IF(ISBLANK('選手登録'!M137),"",'選手登録'!M137)</f>
      </c>
      <c r="AY137" s="82">
        <f>IF(ISBLANK('選手登録'!N137),"",'選手登録'!N137)</f>
      </c>
      <c r="AZ137" s="82">
        <f>IF(ISBLANK('選手登録'!O137),"",'選手登録'!O137)</f>
      </c>
      <c r="BA137" s="82">
        <f>IF(ISBLANK('選手登録'!F137),"",'選手登録'!F137)</f>
      </c>
      <c r="BB137" s="82">
        <f>IF(ISBLANK('選手登録'!G137),"",'選手登録'!G137)</f>
      </c>
      <c r="BC137" s="82">
        <f>IF(ISBLANK('選手登録'!H137),"",'選手登録'!H137)</f>
      </c>
      <c r="BD137" s="82">
        <f>IF(ISBLANK('選手登録'!K137),"",WIDECHAR('選手登録'!K137))</f>
      </c>
      <c r="BE137" s="82">
        <f>IF(ISBLANK('選手登録'!L137),"",WIDECHAR('選手登録'!L137))</f>
      </c>
      <c r="BF137" s="82" t="str">
        <f>IF(ISBLANK('選手登録'!P137),"",'選手登録'!P137)</f>
        <v>女</v>
      </c>
      <c r="BG137" s="82">
        <f>IF(ISBLANK('選手登録'!I137),"",'選手登録'!I137)</f>
      </c>
      <c r="BH137" s="82"/>
      <c r="BI137" s="356"/>
      <c r="BJ137" s="356"/>
      <c r="BK137" s="82"/>
    </row>
    <row r="138" spans="1:63" ht="14.25" thickBot="1">
      <c r="A138" s="99"/>
      <c r="B138" s="103">
        <f>IF(ISBLANK(G138),"",COUNTA(G$17:G138)-2)</f>
      </c>
      <c r="C138" s="67"/>
      <c r="D138" s="72">
        <v>10035</v>
      </c>
      <c r="E138" s="50">
        <v>35</v>
      </c>
      <c r="F138" s="22">
        <f t="shared" si="18"/>
      </c>
      <c r="G138" s="140"/>
      <c r="H138" s="141"/>
      <c r="I138" s="142"/>
      <c r="J138" s="49">
        <f t="shared" si="22"/>
      </c>
      <c r="K138" s="156"/>
      <c r="L138" s="157"/>
      <c r="M138" s="300"/>
      <c r="N138" s="301"/>
      <c r="O138" s="302"/>
      <c r="P138" s="72" t="s">
        <v>1719</v>
      </c>
      <c r="Q138" s="73"/>
      <c r="R138" s="1"/>
      <c r="S138" s="14">
        <f t="shared" si="23"/>
        <v>4060</v>
      </c>
      <c r="T138" s="10" t="str">
        <f t="shared" si="24"/>
        <v>明徳中</v>
      </c>
      <c r="U138" s="55"/>
      <c r="V138" s="117">
        <f t="shared" si="25"/>
        <v>0</v>
      </c>
      <c r="W138" s="117" t="b">
        <f t="shared" si="20"/>
        <v>0</v>
      </c>
      <c r="X138" s="117" t="str">
        <f t="shared" si="26"/>
        <v> </v>
      </c>
      <c r="Z138" s="172">
        <v>4060</v>
      </c>
      <c r="AA138" s="172" t="s">
        <v>1422</v>
      </c>
      <c r="AB138" s="172" t="s">
        <v>658</v>
      </c>
      <c r="AC138" s="172" t="s">
        <v>542</v>
      </c>
      <c r="AD138" s="172" t="s">
        <v>542</v>
      </c>
      <c r="AE138" s="173" t="s">
        <v>659</v>
      </c>
      <c r="AF138" s="173" t="s">
        <v>660</v>
      </c>
      <c r="AG138" s="173" t="s">
        <v>661</v>
      </c>
      <c r="AH138" s="173" t="s">
        <v>662</v>
      </c>
      <c r="AJ138" s="124"/>
      <c r="AK138" s="172" t="s">
        <v>1878</v>
      </c>
      <c r="AM138" s="335"/>
      <c r="AN138" s="334"/>
      <c r="AO138" s="334"/>
      <c r="AV138" s="286">
        <f>IF(BB138="","",SUM(AW$17:AW138))</f>
      </c>
      <c r="AW138" s="286">
        <f t="shared" si="17"/>
      </c>
      <c r="AX138" s="82">
        <f>IF(ISBLANK('選手登録'!M138),"",'選手登録'!M138)</f>
      </c>
      <c r="AY138" s="82">
        <f>IF(ISBLANK('選手登録'!N138),"",'選手登録'!N138)</f>
      </c>
      <c r="AZ138" s="82">
        <f>IF(ISBLANK('選手登録'!O138),"",'選手登録'!O138)</f>
      </c>
      <c r="BA138" s="82">
        <f>IF(ISBLANK('選手登録'!F138),"",'選手登録'!F138)</f>
      </c>
      <c r="BB138" s="82">
        <f>IF(ISBLANK('選手登録'!G138),"",'選手登録'!G138)</f>
      </c>
      <c r="BC138" s="82">
        <f>IF(ISBLANK('選手登録'!H138),"",'選手登録'!H138)</f>
      </c>
      <c r="BD138" s="82">
        <f>IF(ISBLANK('選手登録'!K138),"",WIDECHAR('選手登録'!K138))</f>
      </c>
      <c r="BE138" s="82">
        <f>IF(ISBLANK('選手登録'!L138),"",WIDECHAR('選手登録'!L138))</f>
      </c>
      <c r="BF138" s="82" t="str">
        <f>IF(ISBLANK('選手登録'!P138),"",'選手登録'!P138)</f>
        <v>女</v>
      </c>
      <c r="BG138" s="82">
        <f>IF(ISBLANK('選手登録'!I138),"",'選手登録'!I138)</f>
      </c>
      <c r="BH138" s="82"/>
      <c r="BI138" s="356"/>
      <c r="BJ138" s="356"/>
      <c r="BK138" s="82"/>
    </row>
    <row r="139" spans="1:63" ht="13.5">
      <c r="A139" s="99"/>
      <c r="B139" s="103">
        <f>IF(ISBLANK(G139),"",COUNTA(G$17:G139)-2)</f>
      </c>
      <c r="C139" s="67"/>
      <c r="D139" s="72">
        <v>10036</v>
      </c>
      <c r="E139" s="39">
        <v>36</v>
      </c>
      <c r="F139" s="52">
        <f t="shared" si="18"/>
      </c>
      <c r="G139" s="137"/>
      <c r="H139" s="138"/>
      <c r="I139" s="139"/>
      <c r="J139" s="48">
        <f t="shared" si="22"/>
      </c>
      <c r="K139" s="154"/>
      <c r="L139" s="155"/>
      <c r="M139" s="308"/>
      <c r="N139" s="309"/>
      <c r="O139" s="310"/>
      <c r="P139" s="72" t="s">
        <v>1719</v>
      </c>
      <c r="Q139" s="73"/>
      <c r="R139" s="1"/>
      <c r="S139" s="14">
        <f t="shared" si="23"/>
        <v>4090</v>
      </c>
      <c r="T139" s="10" t="str">
        <f t="shared" si="24"/>
        <v>倉橋中</v>
      </c>
      <c r="U139" s="55"/>
      <c r="V139" s="117">
        <f t="shared" si="25"/>
        <v>0</v>
      </c>
      <c r="W139" s="117" t="b">
        <f t="shared" si="20"/>
        <v>0</v>
      </c>
      <c r="X139" s="117" t="str">
        <f t="shared" si="26"/>
        <v> </v>
      </c>
      <c r="Z139" s="172">
        <v>4090</v>
      </c>
      <c r="AA139" s="172" t="s">
        <v>1423</v>
      </c>
      <c r="AB139" s="172" t="s">
        <v>663</v>
      </c>
      <c r="AC139" s="172" t="s">
        <v>664</v>
      </c>
      <c r="AD139" s="172" t="s">
        <v>542</v>
      </c>
      <c r="AE139" s="173" t="s">
        <v>1606</v>
      </c>
      <c r="AF139" s="173" t="s">
        <v>1607</v>
      </c>
      <c r="AG139" s="173" t="s">
        <v>1608</v>
      </c>
      <c r="AH139" s="173" t="s">
        <v>1609</v>
      </c>
      <c r="AJ139" s="124"/>
      <c r="AK139" s="172" t="s">
        <v>1879</v>
      </c>
      <c r="AM139" s="336"/>
      <c r="AN139" s="334"/>
      <c r="AO139" s="334"/>
      <c r="AV139" s="286">
        <f>IF(BB139="","",SUM(AW$17:AW139))</f>
      </c>
      <c r="AW139" s="286">
        <f t="shared" si="17"/>
      </c>
      <c r="AX139" s="82">
        <f>IF(ISBLANK('選手登録'!M139),"",'選手登録'!M139)</f>
      </c>
      <c r="AY139" s="82">
        <f>IF(ISBLANK('選手登録'!N139),"",'選手登録'!N139)</f>
      </c>
      <c r="AZ139" s="82">
        <f>IF(ISBLANK('選手登録'!O139),"",'選手登録'!O139)</f>
      </c>
      <c r="BA139" s="82">
        <f>IF(ISBLANK('選手登録'!F139),"",'選手登録'!F139)</f>
      </c>
      <c r="BB139" s="82">
        <f>IF(ISBLANK('選手登録'!G139),"",'選手登録'!G139)</f>
      </c>
      <c r="BC139" s="82">
        <f>IF(ISBLANK('選手登録'!H139),"",'選手登録'!H139)</f>
      </c>
      <c r="BD139" s="82">
        <f>IF(ISBLANK('選手登録'!K139),"",WIDECHAR('選手登録'!K139))</f>
      </c>
      <c r="BE139" s="82">
        <f>IF(ISBLANK('選手登録'!L139),"",WIDECHAR('選手登録'!L139))</f>
      </c>
      <c r="BF139" s="82" t="str">
        <f>IF(ISBLANK('選手登録'!P139),"",'選手登録'!P139)</f>
        <v>女</v>
      </c>
      <c r="BG139" s="82">
        <f>IF(ISBLANK('選手登録'!I139),"",'選手登録'!I139)</f>
      </c>
      <c r="BH139" s="82"/>
      <c r="BI139" s="356"/>
      <c r="BJ139" s="356"/>
      <c r="BK139" s="82"/>
    </row>
    <row r="140" spans="1:63" ht="13.5">
      <c r="A140" s="99"/>
      <c r="B140" s="103">
        <f>IF(ISBLANK(G140),"",COUNTA(G$17:G140)-2)</f>
      </c>
      <c r="C140" s="67"/>
      <c r="D140" s="72">
        <v>10037</v>
      </c>
      <c r="E140" s="43">
        <v>37</v>
      </c>
      <c r="F140" s="53">
        <f t="shared" si="18"/>
      </c>
      <c r="G140" s="131"/>
      <c r="H140" s="132"/>
      <c r="I140" s="133"/>
      <c r="J140" s="41">
        <f t="shared" si="22"/>
      </c>
      <c r="K140" s="150"/>
      <c r="L140" s="151"/>
      <c r="M140" s="297"/>
      <c r="N140" s="298"/>
      <c r="O140" s="299"/>
      <c r="P140" s="72" t="s">
        <v>1719</v>
      </c>
      <c r="Q140" s="73"/>
      <c r="R140" s="1"/>
      <c r="S140" s="14">
        <f t="shared" si="23"/>
        <v>4120</v>
      </c>
      <c r="T140" s="10">
        <f t="shared" si="24"/>
      </c>
      <c r="U140" s="55"/>
      <c r="V140" s="117">
        <f t="shared" si="25"/>
        <v>0</v>
      </c>
      <c r="W140" s="117" t="b">
        <f t="shared" si="20"/>
        <v>0</v>
      </c>
      <c r="X140" s="117" t="str">
        <f t="shared" si="26"/>
        <v> </v>
      </c>
      <c r="Z140" s="172">
        <v>4120</v>
      </c>
      <c r="AA140" s="172"/>
      <c r="AB140" s="172"/>
      <c r="AC140" s="172"/>
      <c r="AD140" s="172"/>
      <c r="AE140" s="173"/>
      <c r="AF140" s="173"/>
      <c r="AG140" s="173"/>
      <c r="AH140" s="173"/>
      <c r="AJ140" s="124"/>
      <c r="AK140" s="172"/>
      <c r="AM140" s="335"/>
      <c r="AN140" s="334"/>
      <c r="AO140" s="334"/>
      <c r="AV140" s="286">
        <f>IF(BB140="","",SUM(AW$17:AW140))</f>
      </c>
      <c r="AW140" s="286">
        <f t="shared" si="17"/>
      </c>
      <c r="AX140" s="82">
        <f>IF(ISBLANK('選手登録'!M140),"",'選手登録'!M140)</f>
      </c>
      <c r="AY140" s="82">
        <f>IF(ISBLANK('選手登録'!N140),"",'選手登録'!N140)</f>
      </c>
      <c r="AZ140" s="82">
        <f>IF(ISBLANK('選手登録'!O140),"",'選手登録'!O140)</f>
      </c>
      <c r="BA140" s="82">
        <f>IF(ISBLANK('選手登録'!F140),"",'選手登録'!F140)</f>
      </c>
      <c r="BB140" s="82">
        <f>IF(ISBLANK('選手登録'!G140),"",'選手登録'!G140)</f>
      </c>
      <c r="BC140" s="82">
        <f>IF(ISBLANK('選手登録'!H140),"",'選手登録'!H140)</f>
      </c>
      <c r="BD140" s="82">
        <f>IF(ISBLANK('選手登録'!K140),"",WIDECHAR('選手登録'!K140))</f>
      </c>
      <c r="BE140" s="82">
        <f>IF(ISBLANK('選手登録'!L140),"",WIDECHAR('選手登録'!L140))</f>
      </c>
      <c r="BF140" s="82" t="str">
        <f>IF(ISBLANK('選手登録'!P140),"",'選手登録'!P140)</f>
        <v>女</v>
      </c>
      <c r="BG140" s="82">
        <f>IF(ISBLANK('選手登録'!I140),"",'選手登録'!I140)</f>
      </c>
      <c r="BH140" s="82"/>
      <c r="BI140" s="356"/>
      <c r="BJ140" s="356"/>
      <c r="BK140" s="82"/>
    </row>
    <row r="141" spans="1:63" ht="13.5">
      <c r="A141" s="99"/>
      <c r="B141" s="103">
        <f>IF(ISBLANK(G141),"",COUNTA(G$17:G141)-2)</f>
      </c>
      <c r="C141" s="67"/>
      <c r="D141" s="72">
        <v>10038</v>
      </c>
      <c r="E141" s="43">
        <v>38</v>
      </c>
      <c r="F141" s="53">
        <f t="shared" si="18"/>
      </c>
      <c r="G141" s="131"/>
      <c r="H141" s="132"/>
      <c r="I141" s="133"/>
      <c r="J141" s="41">
        <f t="shared" si="22"/>
      </c>
      <c r="K141" s="150"/>
      <c r="L141" s="151"/>
      <c r="M141" s="297"/>
      <c r="N141" s="298"/>
      <c r="O141" s="299"/>
      <c r="P141" s="72" t="s">
        <v>1719</v>
      </c>
      <c r="Q141" s="73"/>
      <c r="R141" s="1"/>
      <c r="S141" s="14">
        <f t="shared" si="23"/>
        <v>4150</v>
      </c>
      <c r="T141" s="10" t="str">
        <f t="shared" si="24"/>
        <v>蒲刈中</v>
      </c>
      <c r="U141" s="55"/>
      <c r="V141" s="117">
        <f t="shared" si="25"/>
        <v>0</v>
      </c>
      <c r="W141" s="117" t="b">
        <f t="shared" si="20"/>
        <v>0</v>
      </c>
      <c r="X141" s="117" t="str">
        <f t="shared" si="26"/>
        <v> </v>
      </c>
      <c r="Z141" s="172">
        <v>4150</v>
      </c>
      <c r="AA141" s="172" t="s">
        <v>1424</v>
      </c>
      <c r="AB141" s="172" t="s">
        <v>665</v>
      </c>
      <c r="AC141" s="172" t="s">
        <v>542</v>
      </c>
      <c r="AD141" s="172" t="s">
        <v>542</v>
      </c>
      <c r="AE141" s="173" t="s">
        <v>666</v>
      </c>
      <c r="AF141" s="173" t="s">
        <v>667</v>
      </c>
      <c r="AG141" s="173" t="s">
        <v>668</v>
      </c>
      <c r="AH141" s="173" t="s">
        <v>669</v>
      </c>
      <c r="AJ141" s="124"/>
      <c r="AK141" s="172" t="s">
        <v>1880</v>
      </c>
      <c r="AM141" s="335"/>
      <c r="AN141" s="334"/>
      <c r="AO141" s="334"/>
      <c r="AV141" s="286">
        <f>IF(BB141="","",SUM(AW$17:AW141))</f>
      </c>
      <c r="AW141" s="286">
        <f t="shared" si="17"/>
      </c>
      <c r="AX141" s="82">
        <f>IF(ISBLANK('選手登録'!M141),"",'選手登録'!M141)</f>
      </c>
      <c r="AY141" s="82">
        <f>IF(ISBLANK('選手登録'!N141),"",'選手登録'!N141)</f>
      </c>
      <c r="AZ141" s="82">
        <f>IF(ISBLANK('選手登録'!O141),"",'選手登録'!O141)</f>
      </c>
      <c r="BA141" s="82">
        <f>IF(ISBLANK('選手登録'!F141),"",'選手登録'!F141)</f>
      </c>
      <c r="BB141" s="82">
        <f>IF(ISBLANK('選手登録'!G141),"",'選手登録'!G141)</f>
      </c>
      <c r="BC141" s="82">
        <f>IF(ISBLANK('選手登録'!H141),"",'選手登録'!H141)</f>
      </c>
      <c r="BD141" s="82">
        <f>IF(ISBLANK('選手登録'!K141),"",WIDECHAR('選手登録'!K141))</f>
      </c>
      <c r="BE141" s="82">
        <f>IF(ISBLANK('選手登録'!L141),"",WIDECHAR('選手登録'!L141))</f>
      </c>
      <c r="BF141" s="82" t="str">
        <f>IF(ISBLANK('選手登録'!P141),"",'選手登録'!P141)</f>
        <v>女</v>
      </c>
      <c r="BG141" s="82">
        <f>IF(ISBLANK('選手登録'!I141),"",'選手登録'!I141)</f>
      </c>
      <c r="BH141" s="82"/>
      <c r="BI141" s="356"/>
      <c r="BJ141" s="356"/>
      <c r="BK141" s="82"/>
    </row>
    <row r="142" spans="1:63" ht="13.5">
      <c r="A142" s="99"/>
      <c r="B142" s="103">
        <f>IF(ISBLANK(G142),"",COUNTA(G$17:G142)-2)</f>
      </c>
      <c r="C142" s="67"/>
      <c r="D142" s="72">
        <v>10039</v>
      </c>
      <c r="E142" s="43">
        <v>39</v>
      </c>
      <c r="F142" s="53">
        <f t="shared" si="18"/>
      </c>
      <c r="G142" s="131"/>
      <c r="H142" s="132"/>
      <c r="I142" s="133"/>
      <c r="J142" s="41">
        <f t="shared" si="22"/>
      </c>
      <c r="K142" s="150"/>
      <c r="L142" s="151"/>
      <c r="M142" s="297"/>
      <c r="N142" s="298"/>
      <c r="O142" s="299"/>
      <c r="P142" s="72" t="s">
        <v>1719</v>
      </c>
      <c r="Q142" s="73"/>
      <c r="R142" s="1"/>
      <c r="S142" s="14">
        <f t="shared" si="23"/>
        <v>4180</v>
      </c>
      <c r="T142" s="10" t="str">
        <f t="shared" si="24"/>
        <v>安芸府中中</v>
      </c>
      <c r="U142" s="55"/>
      <c r="V142" s="117">
        <f t="shared" si="25"/>
        <v>0</v>
      </c>
      <c r="W142" s="117" t="b">
        <f t="shared" si="20"/>
        <v>0</v>
      </c>
      <c r="X142" s="117" t="str">
        <f t="shared" si="26"/>
        <v> </v>
      </c>
      <c r="Z142" s="172">
        <v>4180</v>
      </c>
      <c r="AA142" s="172" t="s">
        <v>1425</v>
      </c>
      <c r="AB142" s="172" t="s">
        <v>671</v>
      </c>
      <c r="AC142" s="172" t="s">
        <v>670</v>
      </c>
      <c r="AD142" s="172" t="s">
        <v>670</v>
      </c>
      <c r="AE142" s="173" t="s">
        <v>672</v>
      </c>
      <c r="AF142" s="173" t="s">
        <v>673</v>
      </c>
      <c r="AG142" s="173" t="s">
        <v>674</v>
      </c>
      <c r="AH142" s="173" t="s">
        <v>675</v>
      </c>
      <c r="AJ142" s="124"/>
      <c r="AK142" s="172" t="s">
        <v>1881</v>
      </c>
      <c r="AM142" s="335"/>
      <c r="AN142" s="334"/>
      <c r="AO142" s="334"/>
      <c r="AV142" s="286">
        <f>IF(BB142="","",SUM(AW$17:AW142))</f>
      </c>
      <c r="AW142" s="286">
        <f t="shared" si="17"/>
      </c>
      <c r="AX142" s="82">
        <f>IF(ISBLANK('選手登録'!M142),"",'選手登録'!M142)</f>
      </c>
      <c r="AY142" s="82">
        <f>IF(ISBLANK('選手登録'!N142),"",'選手登録'!N142)</f>
      </c>
      <c r="AZ142" s="82">
        <f>IF(ISBLANK('選手登録'!O142),"",'選手登録'!O142)</f>
      </c>
      <c r="BA142" s="82">
        <f>IF(ISBLANK('選手登録'!F142),"",'選手登録'!F142)</f>
      </c>
      <c r="BB142" s="82">
        <f>IF(ISBLANK('選手登録'!G142),"",'選手登録'!G142)</f>
      </c>
      <c r="BC142" s="82">
        <f>IF(ISBLANK('選手登録'!H142),"",'選手登録'!H142)</f>
      </c>
      <c r="BD142" s="82">
        <f>IF(ISBLANK('選手登録'!K142),"",WIDECHAR('選手登録'!K142))</f>
      </c>
      <c r="BE142" s="82">
        <f>IF(ISBLANK('選手登録'!L142),"",WIDECHAR('選手登録'!L142))</f>
      </c>
      <c r="BF142" s="82" t="str">
        <f>IF(ISBLANK('選手登録'!P142),"",'選手登録'!P142)</f>
        <v>女</v>
      </c>
      <c r="BG142" s="82">
        <f>IF(ISBLANK('選手登録'!I142),"",'選手登録'!I142)</f>
      </c>
      <c r="BH142" s="82"/>
      <c r="BI142" s="356"/>
      <c r="BJ142" s="356"/>
      <c r="BK142" s="82"/>
    </row>
    <row r="143" spans="1:63" ht="14.25" thickBot="1">
      <c r="A143" s="99"/>
      <c r="B143" s="103">
        <f>IF(ISBLANK(G143),"",COUNTA(G$17:G143)-2)</f>
      </c>
      <c r="C143" s="67"/>
      <c r="D143" s="72">
        <v>10040</v>
      </c>
      <c r="E143" s="44">
        <v>40</v>
      </c>
      <c r="F143" s="54">
        <f t="shared" si="18"/>
      </c>
      <c r="G143" s="140"/>
      <c r="H143" s="141"/>
      <c r="I143" s="142"/>
      <c r="J143" s="49">
        <f t="shared" si="22"/>
      </c>
      <c r="K143" s="156"/>
      <c r="L143" s="157"/>
      <c r="M143" s="305"/>
      <c r="N143" s="301"/>
      <c r="O143" s="302"/>
      <c r="P143" s="72" t="s">
        <v>1719</v>
      </c>
      <c r="Q143" s="73"/>
      <c r="R143" s="1"/>
      <c r="S143" s="14">
        <f t="shared" si="23"/>
        <v>4210</v>
      </c>
      <c r="T143" s="10" t="str">
        <f t="shared" si="24"/>
        <v>府中緑ヶ丘中</v>
      </c>
      <c r="U143" s="55"/>
      <c r="V143" s="117">
        <f t="shared" si="25"/>
        <v>0</v>
      </c>
      <c r="W143" s="117" t="b">
        <f t="shared" si="20"/>
        <v>0</v>
      </c>
      <c r="X143" s="117" t="str">
        <f t="shared" si="26"/>
        <v> </v>
      </c>
      <c r="Z143" s="172">
        <v>4210</v>
      </c>
      <c r="AA143" s="172" t="s">
        <v>1426</v>
      </c>
      <c r="AB143" s="172" t="s">
        <v>676</v>
      </c>
      <c r="AC143" s="172" t="s">
        <v>670</v>
      </c>
      <c r="AD143" s="172" t="s">
        <v>670</v>
      </c>
      <c r="AE143" s="173" t="s">
        <v>677</v>
      </c>
      <c r="AF143" s="173" t="s">
        <v>678</v>
      </c>
      <c r="AG143" s="173" t="s">
        <v>679</v>
      </c>
      <c r="AH143" s="173" t="s">
        <v>680</v>
      </c>
      <c r="AJ143" s="124"/>
      <c r="AK143" s="172" t="s">
        <v>1882</v>
      </c>
      <c r="AM143" s="335"/>
      <c r="AN143" s="334"/>
      <c r="AO143" s="334"/>
      <c r="AV143" s="286">
        <f>IF(BB143="","",SUM(AW$17:AW143))</f>
      </c>
      <c r="AW143" s="286">
        <f t="shared" si="17"/>
      </c>
      <c r="AX143" s="82">
        <f>IF(ISBLANK('選手登録'!M143),"",'選手登録'!M143)</f>
      </c>
      <c r="AY143" s="82">
        <f>IF(ISBLANK('選手登録'!N143),"",'選手登録'!N143)</f>
      </c>
      <c r="AZ143" s="82">
        <f>IF(ISBLANK('選手登録'!O143),"",'選手登録'!O143)</f>
      </c>
      <c r="BA143" s="82">
        <f>IF(ISBLANK('選手登録'!F143),"",'選手登録'!F143)</f>
      </c>
      <c r="BB143" s="82">
        <f>IF(ISBLANK('選手登録'!G143),"",'選手登録'!G143)</f>
      </c>
      <c r="BC143" s="82">
        <f>IF(ISBLANK('選手登録'!H143),"",'選手登録'!H143)</f>
      </c>
      <c r="BD143" s="82">
        <f>IF(ISBLANK('選手登録'!K143),"",WIDECHAR('選手登録'!K143))</f>
      </c>
      <c r="BE143" s="82">
        <f>IF(ISBLANK('選手登録'!L143),"",WIDECHAR('選手登録'!L143))</f>
      </c>
      <c r="BF143" s="82" t="str">
        <f>IF(ISBLANK('選手登録'!P143),"",'選手登録'!P143)</f>
        <v>女</v>
      </c>
      <c r="BG143" s="82">
        <f>IF(ISBLANK('選手登録'!I143),"",'選手登録'!I143)</f>
      </c>
      <c r="BH143" s="82"/>
      <c r="BI143" s="356"/>
      <c r="BJ143" s="356"/>
      <c r="BK143" s="82"/>
    </row>
    <row r="144" spans="1:63" ht="13.5">
      <c r="A144" s="99"/>
      <c r="B144" s="103">
        <f>IF(ISBLANK(G144),"",COUNTA(G$17:G144)-2)</f>
      </c>
      <c r="C144" s="67"/>
      <c r="D144" s="72">
        <v>10041</v>
      </c>
      <c r="E144" s="47">
        <v>41</v>
      </c>
      <c r="F144" s="40">
        <f t="shared" si="18"/>
      </c>
      <c r="G144" s="131"/>
      <c r="H144" s="132"/>
      <c r="I144" s="133"/>
      <c r="J144" s="41">
        <f t="shared" si="22"/>
      </c>
      <c r="K144" s="154"/>
      <c r="L144" s="151"/>
      <c r="M144" s="308"/>
      <c r="N144" s="309"/>
      <c r="O144" s="310"/>
      <c r="P144" s="72" t="s">
        <v>1719</v>
      </c>
      <c r="Q144" s="73"/>
      <c r="R144" s="1"/>
      <c r="S144" s="14">
        <f t="shared" si="23"/>
        <v>4240</v>
      </c>
      <c r="T144" s="10" t="str">
        <f t="shared" si="24"/>
        <v>海田中</v>
      </c>
      <c r="U144" s="55"/>
      <c r="V144" s="117">
        <f t="shared" si="25"/>
        <v>0</v>
      </c>
      <c r="W144" s="117" t="b">
        <f t="shared" si="20"/>
        <v>0</v>
      </c>
      <c r="X144" s="117" t="str">
        <f t="shared" si="26"/>
        <v> </v>
      </c>
      <c r="Z144" s="172">
        <v>4240</v>
      </c>
      <c r="AA144" s="172" t="s">
        <v>1427</v>
      </c>
      <c r="AB144" s="172" t="s">
        <v>681</v>
      </c>
      <c r="AC144" s="172" t="s">
        <v>670</v>
      </c>
      <c r="AD144" s="172" t="s">
        <v>670</v>
      </c>
      <c r="AE144" s="173" t="s">
        <v>682</v>
      </c>
      <c r="AF144" s="173" t="s">
        <v>683</v>
      </c>
      <c r="AG144" s="173" t="s">
        <v>684</v>
      </c>
      <c r="AH144" s="173" t="s">
        <v>685</v>
      </c>
      <c r="AJ144" s="124"/>
      <c r="AK144" s="172" t="s">
        <v>1883</v>
      </c>
      <c r="AM144" s="335"/>
      <c r="AN144" s="334"/>
      <c r="AO144" s="334"/>
      <c r="AV144" s="286">
        <f>IF(BB144="","",SUM(AW$17:AW144))</f>
      </c>
      <c r="AW144" s="286">
        <f t="shared" si="17"/>
      </c>
      <c r="AX144" s="82">
        <f>IF(ISBLANK('選手登録'!M144),"",'選手登録'!M144)</f>
      </c>
      <c r="AY144" s="82">
        <f>IF(ISBLANK('選手登録'!N144),"",'選手登録'!N144)</f>
      </c>
      <c r="AZ144" s="82">
        <f>IF(ISBLANK('選手登録'!O144),"",'選手登録'!O144)</f>
      </c>
      <c r="BA144" s="82">
        <f>IF(ISBLANK('選手登録'!F144),"",'選手登録'!F144)</f>
      </c>
      <c r="BB144" s="82">
        <f>IF(ISBLANK('選手登録'!G144),"",'選手登録'!G144)</f>
      </c>
      <c r="BC144" s="82">
        <f>IF(ISBLANK('選手登録'!H144),"",'選手登録'!H144)</f>
      </c>
      <c r="BD144" s="82">
        <f>IF(ISBLANK('選手登録'!K144),"",WIDECHAR('選手登録'!K144))</f>
      </c>
      <c r="BE144" s="82">
        <f>IF(ISBLANK('選手登録'!L144),"",WIDECHAR('選手登録'!L144))</f>
      </c>
      <c r="BF144" s="82" t="str">
        <f>IF(ISBLANK('選手登録'!P144),"",'選手登録'!P144)</f>
        <v>女</v>
      </c>
      <c r="BG144" s="82">
        <f>IF(ISBLANK('選手登録'!I144),"",'選手登録'!I144)</f>
      </c>
      <c r="BH144" s="82"/>
      <c r="BI144" s="356"/>
      <c r="BJ144" s="356"/>
      <c r="BK144" s="82"/>
    </row>
    <row r="145" spans="1:63" ht="13.5">
      <c r="A145" s="99"/>
      <c r="B145" s="103">
        <f>IF(ISBLANK(G145),"",COUNTA(G$17:G145)-2)</f>
      </c>
      <c r="C145" s="67"/>
      <c r="D145" s="72">
        <v>10042</v>
      </c>
      <c r="E145" s="43">
        <v>42</v>
      </c>
      <c r="F145" s="40">
        <f t="shared" si="18"/>
      </c>
      <c r="G145" s="131"/>
      <c r="H145" s="132"/>
      <c r="I145" s="133"/>
      <c r="J145" s="41">
        <f t="shared" si="22"/>
      </c>
      <c r="K145" s="150"/>
      <c r="L145" s="151"/>
      <c r="M145" s="297"/>
      <c r="N145" s="298"/>
      <c r="O145" s="299"/>
      <c r="P145" s="72" t="s">
        <v>1719</v>
      </c>
      <c r="Q145" s="73"/>
      <c r="R145" s="1"/>
      <c r="S145" s="14">
        <f t="shared" si="23"/>
        <v>4270</v>
      </c>
      <c r="T145" s="10" t="str">
        <f t="shared" si="24"/>
        <v>海田西中</v>
      </c>
      <c r="U145" s="55"/>
      <c r="V145" s="117">
        <f t="shared" si="25"/>
        <v>0</v>
      </c>
      <c r="W145" s="117" t="b">
        <f t="shared" si="20"/>
        <v>0</v>
      </c>
      <c r="X145" s="117" t="str">
        <f t="shared" si="26"/>
        <v> </v>
      </c>
      <c r="Z145" s="172">
        <v>4270</v>
      </c>
      <c r="AA145" s="172" t="s">
        <v>1428</v>
      </c>
      <c r="AB145" s="172" t="s">
        <v>686</v>
      </c>
      <c r="AC145" s="172" t="s">
        <v>670</v>
      </c>
      <c r="AD145" s="172" t="s">
        <v>670</v>
      </c>
      <c r="AE145" s="173" t="s">
        <v>687</v>
      </c>
      <c r="AF145" s="173" t="s">
        <v>688</v>
      </c>
      <c r="AG145" s="173" t="s">
        <v>689</v>
      </c>
      <c r="AH145" s="173" t="s">
        <v>690</v>
      </c>
      <c r="AJ145" s="124"/>
      <c r="AK145" s="172" t="s">
        <v>1884</v>
      </c>
      <c r="AM145" s="335"/>
      <c r="AN145" s="334"/>
      <c r="AO145" s="334"/>
      <c r="AV145" s="286">
        <f>IF(BB145="","",SUM(AW$17:AW145))</f>
      </c>
      <c r="AW145" s="286">
        <f t="shared" si="17"/>
      </c>
      <c r="AX145" s="82">
        <f>IF(ISBLANK('選手登録'!M145),"",'選手登録'!M145)</f>
      </c>
      <c r="AY145" s="82">
        <f>IF(ISBLANK('選手登録'!N145),"",'選手登録'!N145)</f>
      </c>
      <c r="AZ145" s="82">
        <f>IF(ISBLANK('選手登録'!O145),"",'選手登録'!O145)</f>
      </c>
      <c r="BA145" s="82">
        <f>IF(ISBLANK('選手登録'!F145),"",'選手登録'!F145)</f>
      </c>
      <c r="BB145" s="82">
        <f>IF(ISBLANK('選手登録'!G145),"",'選手登録'!G145)</f>
      </c>
      <c r="BC145" s="82">
        <f>IF(ISBLANK('選手登録'!H145),"",'選手登録'!H145)</f>
      </c>
      <c r="BD145" s="82">
        <f>IF(ISBLANK('選手登録'!K145),"",WIDECHAR('選手登録'!K145))</f>
      </c>
      <c r="BE145" s="82">
        <f>IF(ISBLANK('選手登録'!L145),"",WIDECHAR('選手登録'!L145))</f>
      </c>
      <c r="BF145" s="82" t="str">
        <f>IF(ISBLANK('選手登録'!P145),"",'選手登録'!P145)</f>
        <v>女</v>
      </c>
      <c r="BG145" s="82">
        <f>IF(ISBLANK('選手登録'!I145),"",'選手登録'!I145)</f>
      </c>
      <c r="BH145" s="82"/>
      <c r="BI145" s="356"/>
      <c r="BJ145" s="356"/>
      <c r="BK145" s="82"/>
    </row>
    <row r="146" spans="1:63" ht="13.5">
      <c r="A146" s="99"/>
      <c r="B146" s="103">
        <f>IF(ISBLANK(G146),"",COUNTA(G$17:G146)-2)</f>
      </c>
      <c r="C146" s="67"/>
      <c r="D146" s="72">
        <v>10043</v>
      </c>
      <c r="E146" s="43">
        <v>43</v>
      </c>
      <c r="F146" s="40">
        <f t="shared" si="18"/>
      </c>
      <c r="G146" s="131"/>
      <c r="H146" s="132"/>
      <c r="I146" s="133"/>
      <c r="J146" s="41">
        <f t="shared" si="22"/>
      </c>
      <c r="K146" s="150"/>
      <c r="L146" s="151"/>
      <c r="M146" s="297"/>
      <c r="N146" s="298"/>
      <c r="O146" s="299"/>
      <c r="P146" s="72" t="s">
        <v>1719</v>
      </c>
      <c r="Q146" s="73"/>
      <c r="R146" s="1"/>
      <c r="S146" s="14">
        <f t="shared" si="23"/>
        <v>4300</v>
      </c>
      <c r="T146" s="10" t="str">
        <f t="shared" si="24"/>
        <v>熊野中</v>
      </c>
      <c r="U146" s="55"/>
      <c r="V146" s="117">
        <f t="shared" si="25"/>
        <v>0</v>
      </c>
      <c r="W146" s="117" t="b">
        <f t="shared" si="20"/>
        <v>0</v>
      </c>
      <c r="X146" s="117" t="str">
        <f t="shared" si="26"/>
        <v> </v>
      </c>
      <c r="Z146" s="172">
        <v>4300</v>
      </c>
      <c r="AA146" s="172" t="s">
        <v>1429</v>
      </c>
      <c r="AB146" s="172" t="s">
        <v>691</v>
      </c>
      <c r="AC146" s="172" t="s">
        <v>670</v>
      </c>
      <c r="AD146" s="172" t="s">
        <v>670</v>
      </c>
      <c r="AE146" s="173" t="s">
        <v>692</v>
      </c>
      <c r="AF146" s="173" t="s">
        <v>1610</v>
      </c>
      <c r="AG146" s="173" t="s">
        <v>693</v>
      </c>
      <c r="AH146" s="173" t="s">
        <v>694</v>
      </c>
      <c r="AJ146" s="124"/>
      <c r="AK146" s="172" t="s">
        <v>1885</v>
      </c>
      <c r="AM146" s="335"/>
      <c r="AN146" s="334"/>
      <c r="AO146" s="334"/>
      <c r="AV146" s="286">
        <f>IF(BB146="","",SUM(AW$17:AW146))</f>
      </c>
      <c r="AW146" s="286">
        <f aca="true" t="shared" si="27" ref="AW146:AW183">IF(BB146="","",1)</f>
      </c>
      <c r="AX146" s="82">
        <f>IF(ISBLANK('選手登録'!M146),"",'選手登録'!M146)</f>
      </c>
      <c r="AY146" s="82">
        <f>IF(ISBLANK('選手登録'!N146),"",'選手登録'!N146)</f>
      </c>
      <c r="AZ146" s="82">
        <f>IF(ISBLANK('選手登録'!O146),"",'選手登録'!O146)</f>
      </c>
      <c r="BA146" s="82">
        <f>IF(ISBLANK('選手登録'!F146),"",'選手登録'!F146)</f>
      </c>
      <c r="BB146" s="82">
        <f>IF(ISBLANK('選手登録'!G146),"",'選手登録'!G146)</f>
      </c>
      <c r="BC146" s="82">
        <f>IF(ISBLANK('選手登録'!H146),"",'選手登録'!H146)</f>
      </c>
      <c r="BD146" s="82">
        <f>IF(ISBLANK('選手登録'!K146),"",WIDECHAR('選手登録'!K146))</f>
      </c>
      <c r="BE146" s="82">
        <f>IF(ISBLANK('選手登録'!L146),"",WIDECHAR('選手登録'!L146))</f>
      </c>
      <c r="BF146" s="82" t="str">
        <f>IF(ISBLANK('選手登録'!P146),"",'選手登録'!P146)</f>
        <v>女</v>
      </c>
      <c r="BG146" s="82">
        <f>IF(ISBLANK('選手登録'!I146),"",'選手登録'!I146)</f>
      </c>
      <c r="BH146" s="82"/>
      <c r="BI146" s="356"/>
      <c r="BJ146" s="356"/>
      <c r="BK146" s="82"/>
    </row>
    <row r="147" spans="1:63" ht="13.5">
      <c r="A147" s="99"/>
      <c r="B147" s="103">
        <f>IF(ISBLANK(G147),"",COUNTA(G$17:G147)-2)</f>
      </c>
      <c r="C147" s="67"/>
      <c r="D147" s="72">
        <v>10044</v>
      </c>
      <c r="E147" s="43">
        <v>44</v>
      </c>
      <c r="F147" s="40">
        <f t="shared" si="18"/>
      </c>
      <c r="G147" s="131"/>
      <c r="H147" s="132"/>
      <c r="I147" s="133"/>
      <c r="J147" s="41">
        <f t="shared" si="22"/>
      </c>
      <c r="K147" s="150"/>
      <c r="L147" s="151"/>
      <c r="M147" s="297"/>
      <c r="N147" s="298"/>
      <c r="O147" s="299"/>
      <c r="P147" s="72" t="s">
        <v>1719</v>
      </c>
      <c r="Q147" s="73"/>
      <c r="R147" s="1"/>
      <c r="S147" s="14">
        <f t="shared" si="23"/>
        <v>4330</v>
      </c>
      <c r="T147" s="10" t="str">
        <f t="shared" si="24"/>
        <v>熊野東中</v>
      </c>
      <c r="U147" s="55"/>
      <c r="V147" s="117">
        <f t="shared" si="25"/>
        <v>0</v>
      </c>
      <c r="W147" s="117" t="b">
        <f t="shared" si="20"/>
        <v>0</v>
      </c>
      <c r="X147" s="117" t="str">
        <f t="shared" si="26"/>
        <v> </v>
      </c>
      <c r="Z147" s="172">
        <v>4330</v>
      </c>
      <c r="AA147" s="172" t="s">
        <v>1430</v>
      </c>
      <c r="AB147" s="172" t="s">
        <v>695</v>
      </c>
      <c r="AC147" s="172" t="s">
        <v>670</v>
      </c>
      <c r="AD147" s="172" t="s">
        <v>670</v>
      </c>
      <c r="AE147" s="173" t="s">
        <v>696</v>
      </c>
      <c r="AF147" s="173" t="s">
        <v>1611</v>
      </c>
      <c r="AG147" s="173" t="s">
        <v>697</v>
      </c>
      <c r="AH147" s="173" t="s">
        <v>698</v>
      </c>
      <c r="AJ147" s="124"/>
      <c r="AK147" s="172" t="s">
        <v>1886</v>
      </c>
      <c r="AM147" s="335"/>
      <c r="AN147" s="334"/>
      <c r="AO147" s="334"/>
      <c r="AV147" s="286">
        <f>IF(BB147="","",SUM(AW$17:AW147))</f>
      </c>
      <c r="AW147" s="286">
        <f t="shared" si="27"/>
      </c>
      <c r="AX147" s="82">
        <f>IF(ISBLANK('選手登録'!M147),"",'選手登録'!M147)</f>
      </c>
      <c r="AY147" s="82">
        <f>IF(ISBLANK('選手登録'!N147),"",'選手登録'!N147)</f>
      </c>
      <c r="AZ147" s="82">
        <f>IF(ISBLANK('選手登録'!O147),"",'選手登録'!O147)</f>
      </c>
      <c r="BA147" s="82">
        <f>IF(ISBLANK('選手登録'!F147),"",'選手登録'!F147)</f>
      </c>
      <c r="BB147" s="82">
        <f>IF(ISBLANK('選手登録'!G147),"",'選手登録'!G147)</f>
      </c>
      <c r="BC147" s="82">
        <f>IF(ISBLANK('選手登録'!H147),"",'選手登録'!H147)</f>
      </c>
      <c r="BD147" s="82">
        <f>IF(ISBLANK('選手登録'!K147),"",WIDECHAR('選手登録'!K147))</f>
      </c>
      <c r="BE147" s="82">
        <f>IF(ISBLANK('選手登録'!L147),"",WIDECHAR('選手登録'!L147))</f>
      </c>
      <c r="BF147" s="82" t="str">
        <f>IF(ISBLANK('選手登録'!P147),"",'選手登録'!P147)</f>
        <v>女</v>
      </c>
      <c r="BG147" s="82">
        <f>IF(ISBLANK('選手登録'!I147),"",'選手登録'!I147)</f>
      </c>
      <c r="BH147" s="82"/>
      <c r="BI147" s="356"/>
      <c r="BJ147" s="356"/>
      <c r="BK147" s="82"/>
    </row>
    <row r="148" spans="1:63" ht="14.25" thickBot="1">
      <c r="A148" s="99"/>
      <c r="B148" s="103">
        <f>IF(ISBLANK(G148),"",COUNTA(G$17:G148)-2)</f>
      </c>
      <c r="C148" s="67"/>
      <c r="D148" s="72">
        <v>10045</v>
      </c>
      <c r="E148" s="50">
        <v>45</v>
      </c>
      <c r="F148" s="22">
        <f t="shared" si="18"/>
      </c>
      <c r="G148" s="134"/>
      <c r="H148" s="135"/>
      <c r="I148" s="136"/>
      <c r="J148" s="46">
        <f t="shared" si="22"/>
      </c>
      <c r="K148" s="156"/>
      <c r="L148" s="153"/>
      <c r="M148" s="300"/>
      <c r="N148" s="301"/>
      <c r="O148" s="302"/>
      <c r="P148" s="72" t="s">
        <v>1719</v>
      </c>
      <c r="Q148" s="73"/>
      <c r="R148" s="1"/>
      <c r="S148" s="14">
        <f t="shared" si="23"/>
        <v>4360</v>
      </c>
      <c r="T148" s="10" t="str">
        <f t="shared" si="24"/>
        <v>坂中</v>
      </c>
      <c r="U148" s="55"/>
      <c r="V148" s="117">
        <f t="shared" si="25"/>
        <v>0</v>
      </c>
      <c r="W148" s="117" t="b">
        <f t="shared" si="20"/>
        <v>0</v>
      </c>
      <c r="X148" s="117" t="str">
        <f t="shared" si="26"/>
        <v> </v>
      </c>
      <c r="Z148" s="172">
        <v>4360</v>
      </c>
      <c r="AA148" s="172" t="s">
        <v>1431</v>
      </c>
      <c r="AB148" s="172" t="s">
        <v>699</v>
      </c>
      <c r="AC148" s="172" t="s">
        <v>670</v>
      </c>
      <c r="AD148" s="172" t="s">
        <v>670</v>
      </c>
      <c r="AE148" s="173" t="s">
        <v>700</v>
      </c>
      <c r="AF148" s="173" t="s">
        <v>701</v>
      </c>
      <c r="AG148" s="173" t="s">
        <v>702</v>
      </c>
      <c r="AH148" s="173" t="s">
        <v>703</v>
      </c>
      <c r="AJ148" s="124"/>
      <c r="AK148" s="172" t="s">
        <v>1887</v>
      </c>
      <c r="AM148" s="335"/>
      <c r="AN148" s="334"/>
      <c r="AO148" s="334"/>
      <c r="AV148" s="286">
        <f>IF(BB148="","",SUM(AW$17:AW148))</f>
      </c>
      <c r="AW148" s="286">
        <f t="shared" si="27"/>
      </c>
      <c r="AX148" s="82">
        <f>IF(ISBLANK('選手登録'!M148),"",'選手登録'!M148)</f>
      </c>
      <c r="AY148" s="82">
        <f>IF(ISBLANK('選手登録'!N148),"",'選手登録'!N148)</f>
      </c>
      <c r="AZ148" s="82">
        <f>IF(ISBLANK('選手登録'!O148),"",'選手登録'!O148)</f>
      </c>
      <c r="BA148" s="82">
        <f>IF(ISBLANK('選手登録'!F148),"",'選手登録'!F148)</f>
      </c>
      <c r="BB148" s="82">
        <f>IF(ISBLANK('選手登録'!G148),"",'選手登録'!G148)</f>
      </c>
      <c r="BC148" s="82">
        <f>IF(ISBLANK('選手登録'!H148),"",'選手登録'!H148)</f>
      </c>
      <c r="BD148" s="82">
        <f>IF(ISBLANK('選手登録'!K148),"",WIDECHAR('選手登録'!K148))</f>
      </c>
      <c r="BE148" s="82">
        <f>IF(ISBLANK('選手登録'!L148),"",WIDECHAR('選手登録'!L148))</f>
      </c>
      <c r="BF148" s="82" t="str">
        <f>IF(ISBLANK('選手登録'!P148),"",'選手登録'!P148)</f>
        <v>女</v>
      </c>
      <c r="BG148" s="82">
        <f>IF(ISBLANK('選手登録'!I148),"",'選手登録'!I148)</f>
      </c>
      <c r="BH148" s="82"/>
      <c r="BI148" s="356"/>
      <c r="BJ148" s="356"/>
      <c r="BK148" s="82"/>
    </row>
    <row r="149" spans="1:63" ht="13.5">
      <c r="A149" s="99"/>
      <c r="B149" s="103">
        <f>IF(ISBLANK(G149),"",COUNTA(G$17:G149)-2)</f>
      </c>
      <c r="C149" s="67"/>
      <c r="D149" s="72">
        <v>10046</v>
      </c>
      <c r="E149" s="39">
        <v>46</v>
      </c>
      <c r="F149" s="52">
        <f t="shared" si="18"/>
      </c>
      <c r="G149" s="137"/>
      <c r="H149" s="138"/>
      <c r="I149" s="139"/>
      <c r="J149" s="48">
        <f t="shared" si="22"/>
      </c>
      <c r="K149" s="154"/>
      <c r="L149" s="155"/>
      <c r="M149" s="308"/>
      <c r="N149" s="309"/>
      <c r="O149" s="310"/>
      <c r="P149" s="72" t="s">
        <v>1719</v>
      </c>
      <c r="Q149" s="73"/>
      <c r="R149" s="1"/>
      <c r="S149" s="14">
        <f t="shared" si="23"/>
        <v>4390</v>
      </c>
      <c r="T149" s="10" t="str">
        <f t="shared" si="24"/>
        <v>江田島中</v>
      </c>
      <c r="U149" s="55"/>
      <c r="V149" s="117">
        <f t="shared" si="25"/>
        <v>0</v>
      </c>
      <c r="W149" s="117" t="b">
        <f t="shared" si="20"/>
        <v>0</v>
      </c>
      <c r="X149" s="117" t="str">
        <f t="shared" si="26"/>
        <v> </v>
      </c>
      <c r="Z149" s="172">
        <v>4390</v>
      </c>
      <c r="AA149" s="172" t="s">
        <v>1432</v>
      </c>
      <c r="AB149" s="172" t="s">
        <v>705</v>
      </c>
      <c r="AC149" s="172" t="s">
        <v>704</v>
      </c>
      <c r="AD149" s="172" t="s">
        <v>704</v>
      </c>
      <c r="AE149" s="173" t="s">
        <v>706</v>
      </c>
      <c r="AF149" s="173" t="s">
        <v>707</v>
      </c>
      <c r="AG149" s="173" t="s">
        <v>708</v>
      </c>
      <c r="AH149" s="173" t="s">
        <v>709</v>
      </c>
      <c r="AJ149" s="124"/>
      <c r="AK149" s="172" t="s">
        <v>1888</v>
      </c>
      <c r="AM149" s="335"/>
      <c r="AN149" s="334"/>
      <c r="AO149" s="334"/>
      <c r="AV149" s="286">
        <f>IF(BB149="","",SUM(AW$17:AW149))</f>
      </c>
      <c r="AW149" s="286">
        <f t="shared" si="27"/>
      </c>
      <c r="AX149" s="82">
        <f>IF(ISBLANK('選手登録'!M149),"",'選手登録'!M149)</f>
      </c>
      <c r="AY149" s="82">
        <f>IF(ISBLANK('選手登録'!N149),"",'選手登録'!N149)</f>
      </c>
      <c r="AZ149" s="82">
        <f>IF(ISBLANK('選手登録'!O149),"",'選手登録'!O149)</f>
      </c>
      <c r="BA149" s="82">
        <f>IF(ISBLANK('選手登録'!F149),"",'選手登録'!F149)</f>
      </c>
      <c r="BB149" s="82">
        <f>IF(ISBLANK('選手登録'!G149),"",'選手登録'!G149)</f>
      </c>
      <c r="BC149" s="82">
        <f>IF(ISBLANK('選手登録'!H149),"",'選手登録'!H149)</f>
      </c>
      <c r="BD149" s="82">
        <f>IF(ISBLANK('選手登録'!K149),"",WIDECHAR('選手登録'!K149))</f>
      </c>
      <c r="BE149" s="82">
        <f>IF(ISBLANK('選手登録'!L149),"",WIDECHAR('選手登録'!L149))</f>
      </c>
      <c r="BF149" s="82" t="str">
        <f>IF(ISBLANK('選手登録'!P149),"",'選手登録'!P149)</f>
        <v>女</v>
      </c>
      <c r="BG149" s="82">
        <f>IF(ISBLANK('選手登録'!I149),"",'選手登録'!I149)</f>
      </c>
      <c r="BH149" s="82"/>
      <c r="BI149" s="356"/>
      <c r="BJ149" s="356"/>
      <c r="BK149" s="82"/>
    </row>
    <row r="150" spans="1:63" ht="13.5">
      <c r="A150" s="99"/>
      <c r="B150" s="103">
        <f>IF(ISBLANK(G150),"",COUNTA(G$17:G150)-2)</f>
      </c>
      <c r="C150" s="67"/>
      <c r="D150" s="72">
        <v>10047</v>
      </c>
      <c r="E150" s="43">
        <v>47</v>
      </c>
      <c r="F150" s="53">
        <f t="shared" si="18"/>
      </c>
      <c r="G150" s="131"/>
      <c r="H150" s="132"/>
      <c r="I150" s="133"/>
      <c r="J150" s="41">
        <f t="shared" si="22"/>
      </c>
      <c r="K150" s="150"/>
      <c r="L150" s="151"/>
      <c r="M150" s="297"/>
      <c r="N150" s="298"/>
      <c r="O150" s="299"/>
      <c r="P150" s="72" t="s">
        <v>1719</v>
      </c>
      <c r="Q150" s="73"/>
      <c r="R150" s="1"/>
      <c r="S150" s="14">
        <f t="shared" si="23"/>
        <v>4420</v>
      </c>
      <c r="T150" s="10" t="str">
        <f t="shared" si="24"/>
        <v>能美中</v>
      </c>
      <c r="U150" s="55"/>
      <c r="V150" s="117">
        <f t="shared" si="25"/>
        <v>0</v>
      </c>
      <c r="W150" s="117" t="b">
        <f t="shared" si="20"/>
        <v>0</v>
      </c>
      <c r="X150" s="117" t="str">
        <f t="shared" si="26"/>
        <v> </v>
      </c>
      <c r="Z150" s="172">
        <v>4420</v>
      </c>
      <c r="AA150" s="172" t="s">
        <v>1433</v>
      </c>
      <c r="AB150" s="172" t="s">
        <v>710</v>
      </c>
      <c r="AC150" s="172" t="s">
        <v>704</v>
      </c>
      <c r="AD150" s="172" t="s">
        <v>704</v>
      </c>
      <c r="AE150" s="173" t="s">
        <v>711</v>
      </c>
      <c r="AF150" s="173" t="s">
        <v>1612</v>
      </c>
      <c r="AG150" s="173" t="s">
        <v>712</v>
      </c>
      <c r="AH150" s="173" t="s">
        <v>713</v>
      </c>
      <c r="AJ150" s="124"/>
      <c r="AK150" s="172" t="s">
        <v>1889</v>
      </c>
      <c r="AM150" s="335"/>
      <c r="AN150" s="334"/>
      <c r="AO150" s="334"/>
      <c r="AV150" s="286">
        <f>IF(BB150="","",SUM(AW$17:AW150))</f>
      </c>
      <c r="AW150" s="286">
        <f t="shared" si="27"/>
      </c>
      <c r="AX150" s="82">
        <f>IF(ISBLANK('選手登録'!M150),"",'選手登録'!M150)</f>
      </c>
      <c r="AY150" s="82">
        <f>IF(ISBLANK('選手登録'!N150),"",'選手登録'!N150)</f>
      </c>
      <c r="AZ150" s="82">
        <f>IF(ISBLANK('選手登録'!O150),"",'選手登録'!O150)</f>
      </c>
      <c r="BA150" s="82">
        <f>IF(ISBLANK('選手登録'!F150),"",'選手登録'!F150)</f>
      </c>
      <c r="BB150" s="82">
        <f>IF(ISBLANK('選手登録'!G150),"",'選手登録'!G150)</f>
      </c>
      <c r="BC150" s="82">
        <f>IF(ISBLANK('選手登録'!H150),"",'選手登録'!H150)</f>
      </c>
      <c r="BD150" s="82">
        <f>IF(ISBLANK('選手登録'!K150),"",WIDECHAR('選手登録'!K150))</f>
      </c>
      <c r="BE150" s="82">
        <f>IF(ISBLANK('選手登録'!L150),"",WIDECHAR('選手登録'!L150))</f>
      </c>
      <c r="BF150" s="82" t="str">
        <f>IF(ISBLANK('選手登録'!P150),"",'選手登録'!P150)</f>
        <v>女</v>
      </c>
      <c r="BG150" s="82">
        <f>IF(ISBLANK('選手登録'!I150),"",'選手登録'!I150)</f>
      </c>
      <c r="BH150" s="82"/>
      <c r="BI150" s="356"/>
      <c r="BJ150" s="356"/>
      <c r="BK150" s="82"/>
    </row>
    <row r="151" spans="1:63" ht="13.5">
      <c r="A151" s="99"/>
      <c r="B151" s="103">
        <f>IF(ISBLANK(G151),"",COUNTA(G$17:G151)-2)</f>
      </c>
      <c r="C151" s="67"/>
      <c r="D151" s="72">
        <v>10048</v>
      </c>
      <c r="E151" s="43">
        <v>48</v>
      </c>
      <c r="F151" s="53">
        <f t="shared" si="18"/>
      </c>
      <c r="G151" s="131"/>
      <c r="H151" s="132"/>
      <c r="I151" s="133"/>
      <c r="J151" s="41">
        <f t="shared" si="22"/>
      </c>
      <c r="K151" s="150"/>
      <c r="L151" s="151"/>
      <c r="M151" s="297"/>
      <c r="N151" s="298"/>
      <c r="O151" s="299"/>
      <c r="P151" s="72" t="s">
        <v>1719</v>
      </c>
      <c r="Q151" s="73"/>
      <c r="R151" s="1"/>
      <c r="S151" s="14">
        <f t="shared" si="23"/>
        <v>4450</v>
      </c>
      <c r="T151" s="10" t="str">
        <f t="shared" si="24"/>
        <v>三高中</v>
      </c>
      <c r="U151" s="55"/>
      <c r="V151" s="117">
        <f t="shared" si="25"/>
        <v>0</v>
      </c>
      <c r="W151" s="117" t="b">
        <f t="shared" si="20"/>
        <v>0</v>
      </c>
      <c r="X151" s="117" t="str">
        <f t="shared" si="26"/>
        <v> </v>
      </c>
      <c r="Z151" s="172">
        <v>4450</v>
      </c>
      <c r="AA151" s="172" t="s">
        <v>1434</v>
      </c>
      <c r="AB151" s="172" t="s">
        <v>714</v>
      </c>
      <c r="AC151" s="172" t="s">
        <v>704</v>
      </c>
      <c r="AD151" s="172" t="s">
        <v>704</v>
      </c>
      <c r="AE151" s="173" t="s">
        <v>715</v>
      </c>
      <c r="AF151" s="173" t="s">
        <v>716</v>
      </c>
      <c r="AG151" s="173" t="s">
        <v>717</v>
      </c>
      <c r="AH151" s="173" t="s">
        <v>718</v>
      </c>
      <c r="AJ151" s="124"/>
      <c r="AK151" s="172" t="s">
        <v>1890</v>
      </c>
      <c r="AM151" s="335"/>
      <c r="AN151" s="334"/>
      <c r="AO151" s="334"/>
      <c r="AV151" s="286">
        <f>IF(BB151="","",SUM(AW$17:AW151))</f>
      </c>
      <c r="AW151" s="286">
        <f t="shared" si="27"/>
      </c>
      <c r="AX151" s="82">
        <f>IF(ISBLANK('選手登録'!M151),"",'選手登録'!M151)</f>
      </c>
      <c r="AY151" s="82">
        <f>IF(ISBLANK('選手登録'!N151),"",'選手登録'!N151)</f>
      </c>
      <c r="AZ151" s="82">
        <f>IF(ISBLANK('選手登録'!O151),"",'選手登録'!O151)</f>
      </c>
      <c r="BA151" s="82">
        <f>IF(ISBLANK('選手登録'!F151),"",'選手登録'!F151)</f>
      </c>
      <c r="BB151" s="82">
        <f>IF(ISBLANK('選手登録'!G151),"",'選手登録'!G151)</f>
      </c>
      <c r="BC151" s="82">
        <f>IF(ISBLANK('選手登録'!H151),"",'選手登録'!H151)</f>
      </c>
      <c r="BD151" s="82">
        <f>IF(ISBLANK('選手登録'!K151),"",WIDECHAR('選手登録'!K151))</f>
      </c>
      <c r="BE151" s="82">
        <f>IF(ISBLANK('選手登録'!L151),"",WIDECHAR('選手登録'!L151))</f>
      </c>
      <c r="BF151" s="82" t="str">
        <f>IF(ISBLANK('選手登録'!P151),"",'選手登録'!P151)</f>
        <v>女</v>
      </c>
      <c r="BG151" s="82">
        <f>IF(ISBLANK('選手登録'!I151),"",'選手登録'!I151)</f>
      </c>
      <c r="BH151" s="82"/>
      <c r="BI151" s="356"/>
      <c r="BJ151" s="356"/>
      <c r="BK151" s="82"/>
    </row>
    <row r="152" spans="1:63" ht="13.5">
      <c r="A152" s="99"/>
      <c r="B152" s="103">
        <f>IF(ISBLANK(G152),"",COUNTA(G$17:G152)-2)</f>
      </c>
      <c r="C152" s="67"/>
      <c r="D152" s="72">
        <v>10049</v>
      </c>
      <c r="E152" s="43">
        <v>49</v>
      </c>
      <c r="F152" s="53">
        <f t="shared" si="18"/>
      </c>
      <c r="G152" s="131"/>
      <c r="H152" s="132"/>
      <c r="I152" s="133"/>
      <c r="J152" s="41">
        <f t="shared" si="22"/>
      </c>
      <c r="K152" s="150"/>
      <c r="L152" s="151"/>
      <c r="M152" s="297"/>
      <c r="N152" s="298"/>
      <c r="O152" s="299"/>
      <c r="P152" s="72" t="s">
        <v>1719</v>
      </c>
      <c r="Q152" s="73"/>
      <c r="R152" s="1"/>
      <c r="S152" s="14">
        <f t="shared" si="23"/>
        <v>4480</v>
      </c>
      <c r="T152" s="10" t="str">
        <f t="shared" si="24"/>
        <v>大柿中</v>
      </c>
      <c r="U152" s="55"/>
      <c r="V152" s="117">
        <f t="shared" si="25"/>
        <v>0</v>
      </c>
      <c r="W152" s="117" t="b">
        <f t="shared" si="20"/>
        <v>0</v>
      </c>
      <c r="X152" s="117" t="str">
        <f t="shared" si="26"/>
        <v> </v>
      </c>
      <c r="Z152" s="172">
        <v>4480</v>
      </c>
      <c r="AA152" s="172" t="s">
        <v>1435</v>
      </c>
      <c r="AB152" s="172" t="s">
        <v>719</v>
      </c>
      <c r="AC152" s="172" t="s">
        <v>704</v>
      </c>
      <c r="AD152" s="172" t="s">
        <v>704</v>
      </c>
      <c r="AE152" s="173" t="s">
        <v>720</v>
      </c>
      <c r="AF152" s="173" t="s">
        <v>721</v>
      </c>
      <c r="AG152" s="173" t="s">
        <v>722</v>
      </c>
      <c r="AH152" s="173" t="s">
        <v>723</v>
      </c>
      <c r="AJ152" s="124"/>
      <c r="AK152" s="172" t="s">
        <v>1891</v>
      </c>
      <c r="AM152" s="335"/>
      <c r="AN152" s="334"/>
      <c r="AO152" s="334"/>
      <c r="AV152" s="286">
        <f>IF(BB152="","",SUM(AW$17:AW152))</f>
      </c>
      <c r="AW152" s="286">
        <f t="shared" si="27"/>
      </c>
      <c r="AX152" s="82">
        <f>IF(ISBLANK('選手登録'!M152),"",'選手登録'!M152)</f>
      </c>
      <c r="AY152" s="82">
        <f>IF(ISBLANK('選手登録'!N152),"",'選手登録'!N152)</f>
      </c>
      <c r="AZ152" s="82">
        <f>IF(ISBLANK('選手登録'!O152),"",'選手登録'!O152)</f>
      </c>
      <c r="BA152" s="82">
        <f>IF(ISBLANK('選手登録'!F152),"",'選手登録'!F152)</f>
      </c>
      <c r="BB152" s="82">
        <f>IF(ISBLANK('選手登録'!G152),"",'選手登録'!G152)</f>
      </c>
      <c r="BC152" s="82">
        <f>IF(ISBLANK('選手登録'!H152),"",'選手登録'!H152)</f>
      </c>
      <c r="BD152" s="82">
        <f>IF(ISBLANK('選手登録'!K152),"",WIDECHAR('選手登録'!K152))</f>
      </c>
      <c r="BE152" s="82">
        <f>IF(ISBLANK('選手登録'!L152),"",WIDECHAR('選手登録'!L152))</f>
      </c>
      <c r="BF152" s="82" t="str">
        <f>IF(ISBLANK('選手登録'!P152),"",'選手登録'!P152)</f>
        <v>女</v>
      </c>
      <c r="BG152" s="82">
        <f>IF(ISBLANK('選手登録'!I152),"",'選手登録'!I152)</f>
      </c>
      <c r="BH152" s="82"/>
      <c r="BI152" s="356"/>
      <c r="BJ152" s="356"/>
      <c r="BK152" s="82"/>
    </row>
    <row r="153" spans="1:63" ht="14.25" thickBot="1">
      <c r="A153" s="99"/>
      <c r="B153" s="103">
        <f>IF(ISBLANK(G153),"",COUNTA(G$17:G153)-2)</f>
      </c>
      <c r="C153" s="67"/>
      <c r="D153" s="72">
        <v>10050</v>
      </c>
      <c r="E153" s="44">
        <v>50</v>
      </c>
      <c r="F153" s="54">
        <f t="shared" si="18"/>
      </c>
      <c r="G153" s="140"/>
      <c r="H153" s="141"/>
      <c r="I153" s="142"/>
      <c r="J153" s="49">
        <f t="shared" si="22"/>
      </c>
      <c r="K153" s="156"/>
      <c r="L153" s="157"/>
      <c r="M153" s="305"/>
      <c r="N153" s="301"/>
      <c r="O153" s="302"/>
      <c r="P153" s="72" t="s">
        <v>1719</v>
      </c>
      <c r="Q153" s="73"/>
      <c r="R153" s="1"/>
      <c r="S153" s="14">
        <f t="shared" si="23"/>
        <v>4510</v>
      </c>
      <c r="T153" s="10" t="str">
        <f t="shared" si="24"/>
        <v>西条中</v>
      </c>
      <c r="U153" s="55"/>
      <c r="V153" s="117">
        <f t="shared" si="25"/>
        <v>0</v>
      </c>
      <c r="W153" s="117" t="b">
        <f t="shared" si="20"/>
        <v>0</v>
      </c>
      <c r="X153" s="117" t="str">
        <f t="shared" si="26"/>
        <v> </v>
      </c>
      <c r="Z153" s="172">
        <v>4510</v>
      </c>
      <c r="AA153" s="172" t="s">
        <v>1436</v>
      </c>
      <c r="AB153" s="172" t="s">
        <v>725</v>
      </c>
      <c r="AC153" s="172" t="s">
        <v>724</v>
      </c>
      <c r="AD153" s="172" t="s">
        <v>724</v>
      </c>
      <c r="AE153" s="173" t="s">
        <v>726</v>
      </c>
      <c r="AF153" s="173" t="s">
        <v>1614</v>
      </c>
      <c r="AG153" s="173" t="s">
        <v>727</v>
      </c>
      <c r="AH153" s="173" t="s">
        <v>728</v>
      </c>
      <c r="AJ153" s="124"/>
      <c r="AK153" s="172" t="s">
        <v>1892</v>
      </c>
      <c r="AM153" s="335"/>
      <c r="AN153" s="334"/>
      <c r="AO153" s="334"/>
      <c r="AV153" s="286">
        <f>IF(BB153="","",SUM(AW$17:AW153))</f>
      </c>
      <c r="AW153" s="286">
        <f t="shared" si="27"/>
      </c>
      <c r="AX153" s="82">
        <f>IF(ISBLANK('選手登録'!M153),"",'選手登録'!M153)</f>
      </c>
      <c r="AY153" s="82">
        <f>IF(ISBLANK('選手登録'!N153),"",'選手登録'!N153)</f>
      </c>
      <c r="AZ153" s="82">
        <f>IF(ISBLANK('選手登録'!O153),"",'選手登録'!O153)</f>
      </c>
      <c r="BA153" s="82">
        <f>IF(ISBLANK('選手登録'!F153),"",'選手登録'!F153)</f>
      </c>
      <c r="BB153" s="82">
        <f>IF(ISBLANK('選手登録'!G153),"",'選手登録'!G153)</f>
      </c>
      <c r="BC153" s="82">
        <f>IF(ISBLANK('選手登録'!H153),"",'選手登録'!H153)</f>
      </c>
      <c r="BD153" s="82">
        <f>IF(ISBLANK('選手登録'!K153),"",WIDECHAR('選手登録'!K153))</f>
      </c>
      <c r="BE153" s="82">
        <f>IF(ISBLANK('選手登録'!L153),"",WIDECHAR('選手登録'!L153))</f>
      </c>
      <c r="BF153" s="82" t="str">
        <f>IF(ISBLANK('選手登録'!P153),"",'選手登録'!P153)</f>
        <v>女</v>
      </c>
      <c r="BG153" s="82">
        <f>IF(ISBLANK('選手登録'!I153),"",'選手登録'!I153)</f>
      </c>
      <c r="BH153" s="82"/>
      <c r="BI153" s="356"/>
      <c r="BJ153" s="356"/>
      <c r="BK153" s="82"/>
    </row>
    <row r="154" spans="1:63" ht="13.5">
      <c r="A154" s="99"/>
      <c r="B154" s="103">
        <f>IF(ISBLANK(G154),"",COUNTA(G$17:G154)-2)</f>
      </c>
      <c r="C154" s="67"/>
      <c r="D154" s="72">
        <v>10051</v>
      </c>
      <c r="E154" s="47">
        <v>51</v>
      </c>
      <c r="F154" s="40">
        <f t="shared" si="18"/>
      </c>
      <c r="G154" s="137"/>
      <c r="H154" s="138"/>
      <c r="I154" s="139"/>
      <c r="J154" s="48">
        <f t="shared" si="22"/>
      </c>
      <c r="K154" s="154"/>
      <c r="L154" s="155"/>
      <c r="M154" s="308"/>
      <c r="N154" s="309"/>
      <c r="O154" s="310"/>
      <c r="P154" s="72" t="s">
        <v>1719</v>
      </c>
      <c r="Q154" s="73"/>
      <c r="R154" s="1"/>
      <c r="S154" s="14">
        <f t="shared" si="23"/>
        <v>4540</v>
      </c>
      <c r="T154" s="10" t="str">
        <f t="shared" si="24"/>
        <v>向陽中</v>
      </c>
      <c r="U154" s="55"/>
      <c r="V154" s="117">
        <f t="shared" si="25"/>
        <v>0</v>
      </c>
      <c r="W154" s="117" t="b">
        <f t="shared" si="20"/>
        <v>0</v>
      </c>
      <c r="X154" s="117" t="str">
        <f t="shared" si="26"/>
        <v> </v>
      </c>
      <c r="Z154" s="172">
        <v>4540</v>
      </c>
      <c r="AA154" s="172" t="s">
        <v>1437</v>
      </c>
      <c r="AB154" s="172" t="s">
        <v>297</v>
      </c>
      <c r="AC154" s="172" t="s">
        <v>724</v>
      </c>
      <c r="AD154" s="172" t="s">
        <v>724</v>
      </c>
      <c r="AE154" s="173" t="s">
        <v>729</v>
      </c>
      <c r="AF154" s="173" t="s">
        <v>1613</v>
      </c>
      <c r="AG154" s="173" t="s">
        <v>730</v>
      </c>
      <c r="AH154" s="173" t="s">
        <v>731</v>
      </c>
      <c r="AJ154" s="124"/>
      <c r="AK154" s="172" t="s">
        <v>1893</v>
      </c>
      <c r="AM154" s="335"/>
      <c r="AN154" s="334"/>
      <c r="AO154" s="334"/>
      <c r="AV154" s="286">
        <f>IF(BB154="","",SUM(AW$17:AW154))</f>
      </c>
      <c r="AW154" s="286">
        <f t="shared" si="27"/>
      </c>
      <c r="AX154" s="82">
        <f>IF(ISBLANK('選手登録'!M154),"",'選手登録'!M154)</f>
      </c>
      <c r="AY154" s="82">
        <f>IF(ISBLANK('選手登録'!N154),"",'選手登録'!N154)</f>
      </c>
      <c r="AZ154" s="82">
        <f>IF(ISBLANK('選手登録'!O154),"",'選手登録'!O154)</f>
      </c>
      <c r="BA154" s="82">
        <f>IF(ISBLANK('選手登録'!F154),"",'選手登録'!F154)</f>
      </c>
      <c r="BB154" s="82">
        <f>IF(ISBLANK('選手登録'!G154),"",'選手登録'!G154)</f>
      </c>
      <c r="BC154" s="82">
        <f>IF(ISBLANK('選手登録'!H154),"",'選手登録'!H154)</f>
      </c>
      <c r="BD154" s="82">
        <f>IF(ISBLANK('選手登録'!K154),"",WIDECHAR('選手登録'!K154))</f>
      </c>
      <c r="BE154" s="82">
        <f>IF(ISBLANK('選手登録'!L154),"",WIDECHAR('選手登録'!L154))</f>
      </c>
      <c r="BF154" s="82" t="str">
        <f>IF(ISBLANK('選手登録'!P154),"",'選手登録'!P154)</f>
        <v>女</v>
      </c>
      <c r="BG154" s="82">
        <f>IF(ISBLANK('選手登録'!I154),"",'選手登録'!I154)</f>
      </c>
      <c r="BH154" s="82"/>
      <c r="BI154" s="356"/>
      <c r="BJ154" s="356"/>
      <c r="BK154" s="82"/>
    </row>
    <row r="155" spans="1:63" ht="13.5">
      <c r="A155" s="99"/>
      <c r="B155" s="103">
        <f>IF(ISBLANK(G155),"",COUNTA(G$17:G155)-2)</f>
      </c>
      <c r="C155" s="67"/>
      <c r="D155" s="72">
        <v>10052</v>
      </c>
      <c r="E155" s="43">
        <v>52</v>
      </c>
      <c r="F155" s="40">
        <f t="shared" si="18"/>
      </c>
      <c r="G155" s="131"/>
      <c r="H155" s="132"/>
      <c r="I155" s="133"/>
      <c r="J155" s="41">
        <f t="shared" si="22"/>
      </c>
      <c r="K155" s="150"/>
      <c r="L155" s="151"/>
      <c r="M155" s="297"/>
      <c r="N155" s="298"/>
      <c r="O155" s="299"/>
      <c r="P155" s="72" t="s">
        <v>1719</v>
      </c>
      <c r="Q155" s="73"/>
      <c r="R155" s="1"/>
      <c r="S155" s="14">
        <f t="shared" si="23"/>
        <v>4570</v>
      </c>
      <c r="T155" s="10" t="str">
        <f t="shared" si="24"/>
        <v>八本松中</v>
      </c>
      <c r="U155" s="55"/>
      <c r="V155" s="117">
        <f t="shared" si="25"/>
        <v>0</v>
      </c>
      <c r="W155" s="117" t="b">
        <f t="shared" si="20"/>
        <v>0</v>
      </c>
      <c r="X155" s="117" t="str">
        <f t="shared" si="26"/>
        <v> </v>
      </c>
      <c r="Z155" s="172">
        <v>4570</v>
      </c>
      <c r="AA155" s="172" t="s">
        <v>1438</v>
      </c>
      <c r="AB155" s="172" t="s">
        <v>732</v>
      </c>
      <c r="AC155" s="172" t="s">
        <v>724</v>
      </c>
      <c r="AD155" s="172" t="s">
        <v>724</v>
      </c>
      <c r="AE155" s="173" t="s">
        <v>733</v>
      </c>
      <c r="AF155" s="173" t="s">
        <v>734</v>
      </c>
      <c r="AG155" s="173" t="s">
        <v>735</v>
      </c>
      <c r="AH155" s="173" t="s">
        <v>736</v>
      </c>
      <c r="AJ155" s="124"/>
      <c r="AK155" s="172" t="s">
        <v>1894</v>
      </c>
      <c r="AM155" s="335"/>
      <c r="AN155" s="334"/>
      <c r="AO155" s="334"/>
      <c r="AV155" s="286">
        <f>IF(BB155="","",SUM(AW$17:AW155))</f>
      </c>
      <c r="AW155" s="286">
        <f t="shared" si="27"/>
      </c>
      <c r="AX155" s="82">
        <f>IF(ISBLANK('選手登録'!M155),"",'選手登録'!M155)</f>
      </c>
      <c r="AY155" s="82">
        <f>IF(ISBLANK('選手登録'!N155),"",'選手登録'!N155)</f>
      </c>
      <c r="AZ155" s="82">
        <f>IF(ISBLANK('選手登録'!O155),"",'選手登録'!O155)</f>
      </c>
      <c r="BA155" s="82">
        <f>IF(ISBLANK('選手登録'!F155),"",'選手登録'!F155)</f>
      </c>
      <c r="BB155" s="82">
        <f>IF(ISBLANK('選手登録'!G155),"",'選手登録'!G155)</f>
      </c>
      <c r="BC155" s="82">
        <f>IF(ISBLANK('選手登録'!H155),"",'選手登録'!H155)</f>
      </c>
      <c r="BD155" s="82">
        <f>IF(ISBLANK('選手登録'!K155),"",WIDECHAR('選手登録'!K155))</f>
      </c>
      <c r="BE155" s="82">
        <f>IF(ISBLANK('選手登録'!L155),"",WIDECHAR('選手登録'!L155))</f>
      </c>
      <c r="BF155" s="82" t="str">
        <f>IF(ISBLANK('選手登録'!P155),"",'選手登録'!P155)</f>
        <v>女</v>
      </c>
      <c r="BG155" s="82">
        <f>IF(ISBLANK('選手登録'!I155),"",'選手登録'!I155)</f>
      </c>
      <c r="BH155" s="82"/>
      <c r="BI155" s="356"/>
      <c r="BJ155" s="356"/>
      <c r="BK155" s="82"/>
    </row>
    <row r="156" spans="1:63" ht="13.5">
      <c r="A156" s="99"/>
      <c r="B156" s="103">
        <f>IF(ISBLANK(G156),"",COUNTA(G$17:G156)-2)</f>
      </c>
      <c r="C156" s="67"/>
      <c r="D156" s="72">
        <v>10053</v>
      </c>
      <c r="E156" s="43">
        <v>53</v>
      </c>
      <c r="F156" s="40">
        <f t="shared" si="18"/>
      </c>
      <c r="G156" s="131"/>
      <c r="H156" s="132"/>
      <c r="I156" s="133"/>
      <c r="J156" s="41">
        <f t="shared" si="22"/>
      </c>
      <c r="K156" s="150"/>
      <c r="L156" s="151"/>
      <c r="M156" s="297"/>
      <c r="N156" s="298"/>
      <c r="O156" s="299"/>
      <c r="P156" s="72" t="s">
        <v>1719</v>
      </c>
      <c r="Q156" s="73"/>
      <c r="R156" s="1"/>
      <c r="S156" s="14">
        <f t="shared" si="23"/>
        <v>4600</v>
      </c>
      <c r="T156" s="10" t="str">
        <f t="shared" si="24"/>
        <v>志和中</v>
      </c>
      <c r="U156" s="55"/>
      <c r="V156" s="117">
        <f t="shared" si="25"/>
        <v>0</v>
      </c>
      <c r="W156" s="117" t="b">
        <f t="shared" si="20"/>
        <v>0</v>
      </c>
      <c r="X156" s="117" t="str">
        <f t="shared" si="26"/>
        <v> </v>
      </c>
      <c r="Z156" s="172">
        <v>4600</v>
      </c>
      <c r="AA156" s="172" t="s">
        <v>1439</v>
      </c>
      <c r="AB156" s="172" t="s">
        <v>737</v>
      </c>
      <c r="AC156" s="172" t="s">
        <v>724</v>
      </c>
      <c r="AD156" s="172" t="s">
        <v>724</v>
      </c>
      <c r="AE156" s="173" t="s">
        <v>738</v>
      </c>
      <c r="AF156" s="173" t="s">
        <v>1615</v>
      </c>
      <c r="AG156" s="173" t="s">
        <v>739</v>
      </c>
      <c r="AH156" s="173" t="s">
        <v>740</v>
      </c>
      <c r="AJ156" s="124"/>
      <c r="AK156" s="172" t="s">
        <v>1895</v>
      </c>
      <c r="AM156" s="335"/>
      <c r="AN156" s="334"/>
      <c r="AO156" s="334"/>
      <c r="AV156" s="286">
        <f>IF(BB156="","",SUM(AW$17:AW156))</f>
      </c>
      <c r="AW156" s="286">
        <f t="shared" si="27"/>
      </c>
      <c r="AX156" s="82">
        <f>IF(ISBLANK('選手登録'!M156),"",'選手登録'!M156)</f>
      </c>
      <c r="AY156" s="82">
        <f>IF(ISBLANK('選手登録'!N156),"",'選手登録'!N156)</f>
      </c>
      <c r="AZ156" s="82">
        <f>IF(ISBLANK('選手登録'!O156),"",'選手登録'!O156)</f>
      </c>
      <c r="BA156" s="82">
        <f>IF(ISBLANK('選手登録'!F156),"",'選手登録'!F156)</f>
      </c>
      <c r="BB156" s="82">
        <f>IF(ISBLANK('選手登録'!G156),"",'選手登録'!G156)</f>
      </c>
      <c r="BC156" s="82">
        <f>IF(ISBLANK('選手登録'!H156),"",'選手登録'!H156)</f>
      </c>
      <c r="BD156" s="82">
        <f>IF(ISBLANK('選手登録'!K156),"",WIDECHAR('選手登録'!K156))</f>
      </c>
      <c r="BE156" s="82">
        <f>IF(ISBLANK('選手登録'!L156),"",WIDECHAR('選手登録'!L156))</f>
      </c>
      <c r="BF156" s="82" t="str">
        <f>IF(ISBLANK('選手登録'!P156),"",'選手登録'!P156)</f>
        <v>女</v>
      </c>
      <c r="BG156" s="82">
        <f>IF(ISBLANK('選手登録'!I156),"",'選手登録'!I156)</f>
      </c>
      <c r="BH156" s="82"/>
      <c r="BI156" s="356"/>
      <c r="BJ156" s="356"/>
      <c r="BK156" s="82"/>
    </row>
    <row r="157" spans="1:63" ht="13.5">
      <c r="A157" s="99"/>
      <c r="B157" s="103">
        <f>IF(ISBLANK(G157),"",COUNTA(G$17:G157)-2)</f>
      </c>
      <c r="C157" s="67"/>
      <c r="D157" s="72">
        <v>10054</v>
      </c>
      <c r="E157" s="43">
        <v>54</v>
      </c>
      <c r="F157" s="40">
        <f t="shared" si="18"/>
      </c>
      <c r="G157" s="131"/>
      <c r="H157" s="132"/>
      <c r="I157" s="133"/>
      <c r="J157" s="41">
        <f t="shared" si="22"/>
      </c>
      <c r="K157" s="150"/>
      <c r="L157" s="151"/>
      <c r="M157" s="297"/>
      <c r="N157" s="298"/>
      <c r="O157" s="299"/>
      <c r="P157" s="72" t="s">
        <v>1719</v>
      </c>
      <c r="Q157" s="73"/>
      <c r="R157" s="1"/>
      <c r="S157" s="14">
        <f t="shared" si="23"/>
        <v>4630</v>
      </c>
      <c r="T157" s="10" t="str">
        <f t="shared" si="24"/>
        <v>高屋中</v>
      </c>
      <c r="U157" s="55"/>
      <c r="V157" s="117">
        <f t="shared" si="25"/>
        <v>0</v>
      </c>
      <c r="W157" s="117" t="b">
        <f t="shared" si="20"/>
        <v>0</v>
      </c>
      <c r="X157" s="117" t="str">
        <f t="shared" si="26"/>
        <v> </v>
      </c>
      <c r="Z157" s="172">
        <v>4630</v>
      </c>
      <c r="AA157" s="172" t="s">
        <v>1440</v>
      </c>
      <c r="AB157" s="172" t="s">
        <v>741</v>
      </c>
      <c r="AC157" s="172" t="s">
        <v>724</v>
      </c>
      <c r="AD157" s="172" t="s">
        <v>724</v>
      </c>
      <c r="AE157" s="173" t="s">
        <v>742</v>
      </c>
      <c r="AF157" s="173" t="s">
        <v>743</v>
      </c>
      <c r="AG157" s="173" t="s">
        <v>744</v>
      </c>
      <c r="AH157" s="173" t="s">
        <v>745</v>
      </c>
      <c r="AJ157" s="124"/>
      <c r="AK157" s="172" t="s">
        <v>1896</v>
      </c>
      <c r="AM157" s="335"/>
      <c r="AN157" s="334"/>
      <c r="AO157" s="334"/>
      <c r="AV157" s="286">
        <f>IF(BB157="","",SUM(AW$17:AW157))</f>
      </c>
      <c r="AW157" s="286">
        <f t="shared" si="27"/>
      </c>
      <c r="AX157" s="82">
        <f>IF(ISBLANK('選手登録'!M157),"",'選手登録'!M157)</f>
      </c>
      <c r="AY157" s="82">
        <f>IF(ISBLANK('選手登録'!N157),"",'選手登録'!N157)</f>
      </c>
      <c r="AZ157" s="82">
        <f>IF(ISBLANK('選手登録'!O157),"",'選手登録'!O157)</f>
      </c>
      <c r="BA157" s="82">
        <f>IF(ISBLANK('選手登録'!F157),"",'選手登録'!F157)</f>
      </c>
      <c r="BB157" s="82">
        <f>IF(ISBLANK('選手登録'!G157),"",'選手登録'!G157)</f>
      </c>
      <c r="BC157" s="82">
        <f>IF(ISBLANK('選手登録'!H157),"",'選手登録'!H157)</f>
      </c>
      <c r="BD157" s="82">
        <f>IF(ISBLANK('選手登録'!K157),"",WIDECHAR('選手登録'!K157))</f>
      </c>
      <c r="BE157" s="82">
        <f>IF(ISBLANK('選手登録'!L157),"",WIDECHAR('選手登録'!L157))</f>
      </c>
      <c r="BF157" s="82" t="str">
        <f>IF(ISBLANK('選手登録'!P157),"",'選手登録'!P157)</f>
        <v>女</v>
      </c>
      <c r="BG157" s="82">
        <f>IF(ISBLANK('選手登録'!I157),"",'選手登録'!I157)</f>
      </c>
      <c r="BH157" s="82"/>
      <c r="BI157" s="356"/>
      <c r="BJ157" s="356"/>
      <c r="BK157" s="82"/>
    </row>
    <row r="158" spans="1:63" ht="14.25" thickBot="1">
      <c r="A158" s="99"/>
      <c r="B158" s="103">
        <f>IF(ISBLANK(G158),"",COUNTA(G$17:G158)-2)</f>
      </c>
      <c r="C158" s="67"/>
      <c r="D158" s="72">
        <v>10055</v>
      </c>
      <c r="E158" s="50">
        <v>55</v>
      </c>
      <c r="F158" s="22">
        <f t="shared" si="18"/>
      </c>
      <c r="G158" s="140"/>
      <c r="H158" s="141"/>
      <c r="I158" s="142"/>
      <c r="J158" s="49">
        <f t="shared" si="22"/>
      </c>
      <c r="K158" s="156"/>
      <c r="L158" s="157"/>
      <c r="M158" s="300"/>
      <c r="N158" s="301"/>
      <c r="O158" s="302"/>
      <c r="P158" s="72" t="s">
        <v>1719</v>
      </c>
      <c r="Q158" s="73"/>
      <c r="R158" s="1"/>
      <c r="S158" s="14">
        <f t="shared" si="23"/>
        <v>4660</v>
      </c>
      <c r="T158" s="10" t="str">
        <f t="shared" si="24"/>
        <v>磯松中</v>
      </c>
      <c r="U158" s="55"/>
      <c r="V158" s="117">
        <f t="shared" si="25"/>
        <v>0</v>
      </c>
      <c r="W158" s="117" t="b">
        <f t="shared" si="20"/>
        <v>0</v>
      </c>
      <c r="X158" s="117" t="str">
        <f t="shared" si="26"/>
        <v> </v>
      </c>
      <c r="Z158" s="172">
        <v>4660</v>
      </c>
      <c r="AA158" s="172" t="s">
        <v>1441</v>
      </c>
      <c r="AB158" s="172" t="s">
        <v>746</v>
      </c>
      <c r="AC158" s="172" t="s">
        <v>724</v>
      </c>
      <c r="AD158" s="172" t="s">
        <v>724</v>
      </c>
      <c r="AE158" s="173" t="s">
        <v>747</v>
      </c>
      <c r="AF158" s="173" t="s">
        <v>748</v>
      </c>
      <c r="AG158" s="173" t="s">
        <v>749</v>
      </c>
      <c r="AH158" s="173" t="s">
        <v>750</v>
      </c>
      <c r="AJ158" s="124"/>
      <c r="AK158" s="172" t="s">
        <v>1897</v>
      </c>
      <c r="AM158" s="335"/>
      <c r="AN158" s="334"/>
      <c r="AO158" s="334"/>
      <c r="AV158" s="286">
        <f>IF(BB158="","",SUM(AW$17:AW158))</f>
      </c>
      <c r="AW158" s="286">
        <f t="shared" si="27"/>
      </c>
      <c r="AX158" s="82">
        <f>IF(ISBLANK('選手登録'!M158),"",'選手登録'!M158)</f>
      </c>
      <c r="AY158" s="82">
        <f>IF(ISBLANK('選手登録'!N158),"",'選手登録'!N158)</f>
      </c>
      <c r="AZ158" s="82">
        <f>IF(ISBLANK('選手登録'!O158),"",'選手登録'!O158)</f>
      </c>
      <c r="BA158" s="82">
        <f>IF(ISBLANK('選手登録'!F158),"",'選手登録'!F158)</f>
      </c>
      <c r="BB158" s="82">
        <f>IF(ISBLANK('選手登録'!G158),"",'選手登録'!G158)</f>
      </c>
      <c r="BC158" s="82">
        <f>IF(ISBLANK('選手登録'!H158),"",'選手登録'!H158)</f>
      </c>
      <c r="BD158" s="82">
        <f>IF(ISBLANK('選手登録'!K158),"",WIDECHAR('選手登録'!K158))</f>
      </c>
      <c r="BE158" s="82">
        <f>IF(ISBLANK('選手登録'!L158),"",WIDECHAR('選手登録'!L158))</f>
      </c>
      <c r="BF158" s="82" t="str">
        <f>IF(ISBLANK('選手登録'!P158),"",'選手登録'!P158)</f>
        <v>女</v>
      </c>
      <c r="BG158" s="82">
        <f>IF(ISBLANK('選手登録'!I158),"",'選手登録'!I158)</f>
      </c>
      <c r="BH158" s="82"/>
      <c r="BI158" s="356"/>
      <c r="BJ158" s="356"/>
      <c r="BK158" s="82"/>
    </row>
    <row r="159" spans="1:63" ht="13.5">
      <c r="A159" s="99"/>
      <c r="B159" s="103">
        <f>IF(ISBLANK(G159),"",COUNTA(G$17:G159)-2)</f>
      </c>
      <c r="C159" s="67"/>
      <c r="D159" s="72">
        <v>10056</v>
      </c>
      <c r="E159" s="39">
        <v>56</v>
      </c>
      <c r="F159" s="52">
        <f t="shared" si="18"/>
      </c>
      <c r="G159" s="131"/>
      <c r="H159" s="132"/>
      <c r="I159" s="133"/>
      <c r="J159" s="41">
        <f t="shared" si="22"/>
      </c>
      <c r="K159" s="154"/>
      <c r="L159" s="151"/>
      <c r="M159" s="308"/>
      <c r="N159" s="309"/>
      <c r="O159" s="310"/>
      <c r="P159" s="72" t="s">
        <v>1719</v>
      </c>
      <c r="Q159" s="73"/>
      <c r="R159" s="1"/>
      <c r="S159" s="14">
        <f t="shared" si="23"/>
        <v>4690</v>
      </c>
      <c r="T159" s="10" t="str">
        <f t="shared" si="24"/>
        <v>松賀中</v>
      </c>
      <c r="U159" s="55"/>
      <c r="V159" s="117">
        <f t="shared" si="25"/>
        <v>0</v>
      </c>
      <c r="W159" s="117" t="b">
        <f t="shared" si="20"/>
        <v>0</v>
      </c>
      <c r="X159" s="117" t="str">
        <f t="shared" si="26"/>
        <v> </v>
      </c>
      <c r="Z159" s="172">
        <v>4690</v>
      </c>
      <c r="AA159" s="172" t="s">
        <v>1442</v>
      </c>
      <c r="AB159" s="172" t="s">
        <v>751</v>
      </c>
      <c r="AC159" s="172" t="s">
        <v>724</v>
      </c>
      <c r="AD159" s="172" t="s">
        <v>724</v>
      </c>
      <c r="AE159" s="173" t="s">
        <v>752</v>
      </c>
      <c r="AF159" s="173" t="s">
        <v>753</v>
      </c>
      <c r="AG159" s="173" t="s">
        <v>754</v>
      </c>
      <c r="AH159" s="173" t="s">
        <v>755</v>
      </c>
      <c r="AJ159" s="124"/>
      <c r="AK159" s="172" t="s">
        <v>1898</v>
      </c>
      <c r="AM159" s="335"/>
      <c r="AN159" s="334"/>
      <c r="AO159" s="334"/>
      <c r="AV159" s="286">
        <f>IF(BB159="","",SUM(AW$17:AW159))</f>
      </c>
      <c r="AW159" s="286">
        <f t="shared" si="27"/>
      </c>
      <c r="AX159" s="82">
        <f>IF(ISBLANK('選手登録'!M159),"",'選手登録'!M159)</f>
      </c>
      <c r="AY159" s="82">
        <f>IF(ISBLANK('選手登録'!N159),"",'選手登録'!N159)</f>
      </c>
      <c r="AZ159" s="82">
        <f>IF(ISBLANK('選手登録'!O159),"",'選手登録'!O159)</f>
      </c>
      <c r="BA159" s="82">
        <f>IF(ISBLANK('選手登録'!F159),"",'選手登録'!F159)</f>
      </c>
      <c r="BB159" s="82">
        <f>IF(ISBLANK('選手登録'!G159),"",'選手登録'!G159)</f>
      </c>
      <c r="BC159" s="82">
        <f>IF(ISBLANK('選手登録'!H159),"",'選手登録'!H159)</f>
      </c>
      <c r="BD159" s="82">
        <f>IF(ISBLANK('選手登録'!K159),"",WIDECHAR('選手登録'!K159))</f>
      </c>
      <c r="BE159" s="82">
        <f>IF(ISBLANK('選手登録'!L159),"",WIDECHAR('選手登録'!L159))</f>
      </c>
      <c r="BF159" s="82" t="str">
        <f>IF(ISBLANK('選手登録'!P159),"",'選手登録'!P159)</f>
        <v>女</v>
      </c>
      <c r="BG159" s="82">
        <f>IF(ISBLANK('選手登録'!I159),"",'選手登録'!I159)</f>
      </c>
      <c r="BH159" s="82"/>
      <c r="BI159" s="356"/>
      <c r="BJ159" s="356"/>
      <c r="BK159" s="82"/>
    </row>
    <row r="160" spans="1:63" ht="13.5">
      <c r="A160" s="99"/>
      <c r="B160" s="103">
        <f>IF(ISBLANK(G160),"",COUNTA(G$17:G160)-2)</f>
      </c>
      <c r="C160" s="67"/>
      <c r="D160" s="72">
        <v>10057</v>
      </c>
      <c r="E160" s="43">
        <v>57</v>
      </c>
      <c r="F160" s="53">
        <f t="shared" si="18"/>
      </c>
      <c r="G160" s="131"/>
      <c r="H160" s="132"/>
      <c r="I160" s="133"/>
      <c r="J160" s="41">
        <f t="shared" si="22"/>
      </c>
      <c r="K160" s="150"/>
      <c r="L160" s="151"/>
      <c r="M160" s="297"/>
      <c r="N160" s="298"/>
      <c r="O160" s="299"/>
      <c r="P160" s="72" t="s">
        <v>1719</v>
      </c>
      <c r="Q160" s="73"/>
      <c r="R160" s="1"/>
      <c r="S160" s="14">
        <f t="shared" si="23"/>
        <v>4720</v>
      </c>
      <c r="T160" s="10" t="str">
        <f t="shared" si="24"/>
        <v>高美が丘中</v>
      </c>
      <c r="U160" s="55"/>
      <c r="V160" s="117">
        <f t="shared" si="25"/>
        <v>0</v>
      </c>
      <c r="W160" s="117" t="b">
        <f t="shared" si="20"/>
        <v>0</v>
      </c>
      <c r="X160" s="117" t="str">
        <f t="shared" si="26"/>
        <v> </v>
      </c>
      <c r="Z160" s="172">
        <v>4720</v>
      </c>
      <c r="AA160" s="172" t="s">
        <v>1443</v>
      </c>
      <c r="AB160" s="172" t="s">
        <v>756</v>
      </c>
      <c r="AC160" s="172" t="s">
        <v>724</v>
      </c>
      <c r="AD160" s="172" t="s">
        <v>724</v>
      </c>
      <c r="AE160" s="173" t="s">
        <v>757</v>
      </c>
      <c r="AF160" s="173" t="s">
        <v>758</v>
      </c>
      <c r="AG160" s="173" t="s">
        <v>759</v>
      </c>
      <c r="AH160" s="173" t="s">
        <v>760</v>
      </c>
      <c r="AJ160" s="124"/>
      <c r="AK160" s="172" t="s">
        <v>1899</v>
      </c>
      <c r="AM160" s="335"/>
      <c r="AN160" s="334"/>
      <c r="AO160" s="334"/>
      <c r="AV160" s="286">
        <f>IF(BB160="","",SUM(AW$17:AW160))</f>
      </c>
      <c r="AW160" s="286">
        <f t="shared" si="27"/>
      </c>
      <c r="AX160" s="82">
        <f>IF(ISBLANK('選手登録'!M160),"",'選手登録'!M160)</f>
      </c>
      <c r="AY160" s="82">
        <f>IF(ISBLANK('選手登録'!N160),"",'選手登録'!N160)</f>
      </c>
      <c r="AZ160" s="82">
        <f>IF(ISBLANK('選手登録'!O160),"",'選手登録'!O160)</f>
      </c>
      <c r="BA160" s="82">
        <f>IF(ISBLANK('選手登録'!F160),"",'選手登録'!F160)</f>
      </c>
      <c r="BB160" s="82">
        <f>IF(ISBLANK('選手登録'!G160),"",'選手登録'!G160)</f>
      </c>
      <c r="BC160" s="82">
        <f>IF(ISBLANK('選手登録'!H160),"",'選手登録'!H160)</f>
      </c>
      <c r="BD160" s="82">
        <f>IF(ISBLANK('選手登録'!K160),"",WIDECHAR('選手登録'!K160))</f>
      </c>
      <c r="BE160" s="82">
        <f>IF(ISBLANK('選手登録'!L160),"",WIDECHAR('選手登録'!L160))</f>
      </c>
      <c r="BF160" s="82" t="str">
        <f>IF(ISBLANK('選手登録'!P160),"",'選手登録'!P160)</f>
        <v>女</v>
      </c>
      <c r="BG160" s="82">
        <f>IF(ISBLANK('選手登録'!I160),"",'選手登録'!I160)</f>
      </c>
      <c r="BH160" s="82"/>
      <c r="BI160" s="356"/>
      <c r="BJ160" s="356"/>
      <c r="BK160" s="82"/>
    </row>
    <row r="161" spans="1:63" ht="13.5">
      <c r="A161" s="99"/>
      <c r="B161" s="103">
        <f>IF(ISBLANK(G161),"",COUNTA(G$17:G161)-2)</f>
      </c>
      <c r="C161" s="67"/>
      <c r="D161" s="72">
        <v>10058</v>
      </c>
      <c r="E161" s="43">
        <v>58</v>
      </c>
      <c r="F161" s="53">
        <f t="shared" si="18"/>
      </c>
      <c r="G161" s="131"/>
      <c r="H161" s="132"/>
      <c r="I161" s="133"/>
      <c r="J161" s="41">
        <f t="shared" si="22"/>
      </c>
      <c r="K161" s="150"/>
      <c r="L161" s="151"/>
      <c r="M161" s="297"/>
      <c r="N161" s="298"/>
      <c r="O161" s="299"/>
      <c r="P161" s="72" t="s">
        <v>1719</v>
      </c>
      <c r="Q161" s="73"/>
      <c r="R161" s="1"/>
      <c r="S161" s="14">
        <f t="shared" si="23"/>
        <v>4750</v>
      </c>
      <c r="T161" s="10" t="str">
        <f t="shared" si="24"/>
        <v>黒瀬中</v>
      </c>
      <c r="U161" s="55"/>
      <c r="V161" s="117">
        <f t="shared" si="25"/>
        <v>0</v>
      </c>
      <c r="W161" s="117" t="b">
        <f t="shared" si="20"/>
        <v>0</v>
      </c>
      <c r="X161" s="117" t="str">
        <f t="shared" si="26"/>
        <v> </v>
      </c>
      <c r="Z161" s="172">
        <v>4750</v>
      </c>
      <c r="AA161" s="172" t="s">
        <v>1444</v>
      </c>
      <c r="AB161" s="172" t="s">
        <v>761</v>
      </c>
      <c r="AC161" s="172" t="s">
        <v>724</v>
      </c>
      <c r="AD161" s="172" t="s">
        <v>724</v>
      </c>
      <c r="AE161" s="173" t="s">
        <v>762</v>
      </c>
      <c r="AF161" s="173" t="s">
        <v>763</v>
      </c>
      <c r="AG161" s="173" t="s">
        <v>764</v>
      </c>
      <c r="AH161" s="173" t="s">
        <v>765</v>
      </c>
      <c r="AJ161" s="124"/>
      <c r="AK161" s="172" t="s">
        <v>1900</v>
      </c>
      <c r="AM161" s="335"/>
      <c r="AN161" s="334"/>
      <c r="AO161" s="334"/>
      <c r="AV161" s="286">
        <f>IF(BB161="","",SUM(AW$17:AW161))</f>
      </c>
      <c r="AW161" s="286">
        <f t="shared" si="27"/>
      </c>
      <c r="AX161" s="82">
        <f>IF(ISBLANK('選手登録'!M161),"",'選手登録'!M161)</f>
      </c>
      <c r="AY161" s="82">
        <f>IF(ISBLANK('選手登録'!N161),"",'選手登録'!N161)</f>
      </c>
      <c r="AZ161" s="82">
        <f>IF(ISBLANK('選手登録'!O161),"",'選手登録'!O161)</f>
      </c>
      <c r="BA161" s="82">
        <f>IF(ISBLANK('選手登録'!F161),"",'選手登録'!F161)</f>
      </c>
      <c r="BB161" s="82">
        <f>IF(ISBLANK('選手登録'!G161),"",'選手登録'!G161)</f>
      </c>
      <c r="BC161" s="82">
        <f>IF(ISBLANK('選手登録'!H161),"",'選手登録'!H161)</f>
      </c>
      <c r="BD161" s="82">
        <f>IF(ISBLANK('選手登録'!K161),"",WIDECHAR('選手登録'!K161))</f>
      </c>
      <c r="BE161" s="82">
        <f>IF(ISBLANK('選手登録'!L161),"",WIDECHAR('選手登録'!L161))</f>
      </c>
      <c r="BF161" s="82" t="str">
        <f>IF(ISBLANK('選手登録'!P161),"",'選手登録'!P161)</f>
        <v>女</v>
      </c>
      <c r="BG161" s="82">
        <f>IF(ISBLANK('選手登録'!I161),"",'選手登録'!I161)</f>
      </c>
      <c r="BH161" s="82"/>
      <c r="BI161" s="356"/>
      <c r="BJ161" s="356"/>
      <c r="BK161" s="82"/>
    </row>
    <row r="162" spans="1:63" ht="13.5">
      <c r="A162" s="99"/>
      <c r="B162" s="103">
        <f>IF(ISBLANK(G162),"",COUNTA(G$17:G162)-2)</f>
      </c>
      <c r="C162" s="67"/>
      <c r="D162" s="72">
        <v>10059</v>
      </c>
      <c r="E162" s="43">
        <v>59</v>
      </c>
      <c r="F162" s="53">
        <f t="shared" si="18"/>
      </c>
      <c r="G162" s="131"/>
      <c r="H162" s="132"/>
      <c r="I162" s="133"/>
      <c r="J162" s="41">
        <f t="shared" si="22"/>
      </c>
      <c r="K162" s="150"/>
      <c r="L162" s="151"/>
      <c r="M162" s="297"/>
      <c r="N162" s="298"/>
      <c r="O162" s="299"/>
      <c r="P162" s="72" t="s">
        <v>1719</v>
      </c>
      <c r="Q162" s="73"/>
      <c r="R162" s="1"/>
      <c r="S162" s="14">
        <f t="shared" si="23"/>
        <v>4780</v>
      </c>
      <c r="T162" s="10" t="str">
        <f t="shared" si="24"/>
        <v>福富中</v>
      </c>
      <c r="U162" s="55"/>
      <c r="V162" s="117">
        <f t="shared" si="25"/>
        <v>0</v>
      </c>
      <c r="W162" s="117" t="b">
        <f t="shared" si="20"/>
        <v>0</v>
      </c>
      <c r="X162" s="117" t="str">
        <f t="shared" si="26"/>
        <v> </v>
      </c>
      <c r="Z162" s="172">
        <v>4780</v>
      </c>
      <c r="AA162" s="172" t="s">
        <v>1445</v>
      </c>
      <c r="AB162" s="172" t="s">
        <v>766</v>
      </c>
      <c r="AC162" s="172" t="s">
        <v>724</v>
      </c>
      <c r="AD162" s="172" t="s">
        <v>724</v>
      </c>
      <c r="AE162" s="173" t="s">
        <v>767</v>
      </c>
      <c r="AF162" s="173" t="s">
        <v>768</v>
      </c>
      <c r="AG162" s="173" t="s">
        <v>769</v>
      </c>
      <c r="AH162" s="173" t="s">
        <v>770</v>
      </c>
      <c r="AJ162" s="124"/>
      <c r="AK162" s="172" t="s">
        <v>1901</v>
      </c>
      <c r="AM162" s="335"/>
      <c r="AN162" s="334"/>
      <c r="AO162" s="334"/>
      <c r="AV162" s="286">
        <f>IF(BB162="","",SUM(AW$17:AW162))</f>
      </c>
      <c r="AW162" s="286">
        <f t="shared" si="27"/>
      </c>
      <c r="AX162" s="82">
        <f>IF(ISBLANK('選手登録'!M162),"",'選手登録'!M162)</f>
      </c>
      <c r="AY162" s="82">
        <f>IF(ISBLANK('選手登録'!N162),"",'選手登録'!N162)</f>
      </c>
      <c r="AZ162" s="82">
        <f>IF(ISBLANK('選手登録'!O162),"",'選手登録'!O162)</f>
      </c>
      <c r="BA162" s="82">
        <f>IF(ISBLANK('選手登録'!F162),"",'選手登録'!F162)</f>
      </c>
      <c r="BB162" s="82">
        <f>IF(ISBLANK('選手登録'!G162),"",'選手登録'!G162)</f>
      </c>
      <c r="BC162" s="82">
        <f>IF(ISBLANK('選手登録'!H162),"",'選手登録'!H162)</f>
      </c>
      <c r="BD162" s="82">
        <f>IF(ISBLANK('選手登録'!K162),"",WIDECHAR('選手登録'!K162))</f>
      </c>
      <c r="BE162" s="82">
        <f>IF(ISBLANK('選手登録'!L162),"",WIDECHAR('選手登録'!L162))</f>
      </c>
      <c r="BF162" s="82" t="str">
        <f>IF(ISBLANK('選手登録'!P162),"",'選手登録'!P162)</f>
        <v>女</v>
      </c>
      <c r="BG162" s="82">
        <f>IF(ISBLANK('選手登録'!I162),"",'選手登録'!I162)</f>
      </c>
      <c r="BH162" s="82"/>
      <c r="BI162" s="356"/>
      <c r="BJ162" s="356"/>
      <c r="BK162" s="82"/>
    </row>
    <row r="163" spans="1:63" ht="14.25" thickBot="1">
      <c r="A163" s="99"/>
      <c r="B163" s="103">
        <f>IF(ISBLANK(G163),"",COUNTA(G$17:G163)-2)</f>
      </c>
      <c r="C163" s="67"/>
      <c r="D163" s="72">
        <v>20060</v>
      </c>
      <c r="E163" s="44">
        <v>60</v>
      </c>
      <c r="F163" s="54">
        <f t="shared" si="18"/>
      </c>
      <c r="G163" s="134"/>
      <c r="H163" s="135"/>
      <c r="I163" s="136"/>
      <c r="J163" s="46">
        <f t="shared" si="22"/>
      </c>
      <c r="K163" s="156"/>
      <c r="L163" s="153"/>
      <c r="M163" s="305"/>
      <c r="N163" s="301"/>
      <c r="O163" s="302"/>
      <c r="P163" s="72" t="s">
        <v>1719</v>
      </c>
      <c r="Q163" s="73"/>
      <c r="R163" s="1"/>
      <c r="S163" s="14">
        <f t="shared" si="23"/>
        <v>4810</v>
      </c>
      <c r="T163" s="10" t="str">
        <f t="shared" si="24"/>
        <v>豊栄中</v>
      </c>
      <c r="U163" s="55"/>
      <c r="V163" s="117">
        <f t="shared" si="25"/>
        <v>0</v>
      </c>
      <c r="W163" s="117" t="b">
        <f t="shared" si="20"/>
        <v>0</v>
      </c>
      <c r="X163" s="117" t="str">
        <f t="shared" si="26"/>
        <v> </v>
      </c>
      <c r="Z163" s="172">
        <v>4810</v>
      </c>
      <c r="AA163" s="172" t="s">
        <v>1446</v>
      </c>
      <c r="AB163" s="172" t="s">
        <v>771</v>
      </c>
      <c r="AC163" s="172" t="s">
        <v>724</v>
      </c>
      <c r="AD163" s="172" t="s">
        <v>724</v>
      </c>
      <c r="AE163" s="173" t="s">
        <v>772</v>
      </c>
      <c r="AF163" s="173" t="s">
        <v>773</v>
      </c>
      <c r="AG163" s="173" t="s">
        <v>774</v>
      </c>
      <c r="AH163" s="173" t="s">
        <v>775</v>
      </c>
      <c r="AJ163" s="124"/>
      <c r="AK163" s="172" t="s">
        <v>1902</v>
      </c>
      <c r="AM163" s="335"/>
      <c r="AN163" s="334"/>
      <c r="AO163" s="334"/>
      <c r="AV163" s="286">
        <f>IF(BB163="","",SUM(AW$17:AW163))</f>
      </c>
      <c r="AW163" s="286">
        <f t="shared" si="27"/>
      </c>
      <c r="AX163" s="82">
        <f>IF(ISBLANK('選手登録'!M163),"",'選手登録'!M163)</f>
      </c>
      <c r="AY163" s="82">
        <f>IF(ISBLANK('選手登録'!N163),"",'選手登録'!N163)</f>
      </c>
      <c r="AZ163" s="82">
        <f>IF(ISBLANK('選手登録'!O163),"",'選手登録'!O163)</f>
      </c>
      <c r="BA163" s="82">
        <f>IF(ISBLANK('選手登録'!F163),"",'選手登録'!F163)</f>
      </c>
      <c r="BB163" s="82">
        <f>IF(ISBLANK('選手登録'!G163),"",'選手登録'!G163)</f>
      </c>
      <c r="BC163" s="82">
        <f>IF(ISBLANK('選手登録'!H163),"",'選手登録'!H163)</f>
      </c>
      <c r="BD163" s="82">
        <f>IF(ISBLANK('選手登録'!K163),"",WIDECHAR('選手登録'!K163))</f>
      </c>
      <c r="BE163" s="82">
        <f>IF(ISBLANK('選手登録'!L163),"",WIDECHAR('選手登録'!L163))</f>
      </c>
      <c r="BF163" s="82" t="str">
        <f>IF(ISBLANK('選手登録'!P163),"",'選手登録'!P163)</f>
        <v>女</v>
      </c>
      <c r="BG163" s="82">
        <f>IF(ISBLANK('選手登録'!I163),"",'選手登録'!I163)</f>
      </c>
      <c r="BH163" s="82"/>
      <c r="BI163" s="356"/>
      <c r="BJ163" s="356"/>
      <c r="BK163" s="82"/>
    </row>
    <row r="164" spans="1:63" ht="13.5">
      <c r="A164" s="99"/>
      <c r="B164" s="103">
        <f>IF(ISBLANK(G164),"",COUNTA(G$17:G164)-2)</f>
      </c>
      <c r="C164" s="67"/>
      <c r="D164" s="72">
        <v>20061</v>
      </c>
      <c r="E164" s="47">
        <v>61</v>
      </c>
      <c r="F164" s="40">
        <f t="shared" si="18"/>
      </c>
      <c r="G164" s="137"/>
      <c r="H164" s="138"/>
      <c r="I164" s="139"/>
      <c r="J164" s="48">
        <f t="shared" si="22"/>
      </c>
      <c r="K164" s="154"/>
      <c r="L164" s="155"/>
      <c r="M164" s="308"/>
      <c r="N164" s="309"/>
      <c r="O164" s="310"/>
      <c r="P164" s="72" t="s">
        <v>1719</v>
      </c>
      <c r="Q164" s="73"/>
      <c r="R164" s="1"/>
      <c r="S164" s="14">
        <f t="shared" si="23"/>
        <v>4840</v>
      </c>
      <c r="T164" s="10" t="str">
        <f t="shared" si="24"/>
        <v>河内中</v>
      </c>
      <c r="U164" s="55"/>
      <c r="V164" s="117">
        <f t="shared" si="25"/>
        <v>0</v>
      </c>
      <c r="W164" s="117" t="b">
        <f t="shared" si="20"/>
        <v>0</v>
      </c>
      <c r="X164" s="117" t="str">
        <f t="shared" si="26"/>
        <v> </v>
      </c>
      <c r="Z164" s="172">
        <v>4840</v>
      </c>
      <c r="AA164" s="172" t="s">
        <v>1447</v>
      </c>
      <c r="AB164" s="172" t="s">
        <v>776</v>
      </c>
      <c r="AC164" s="172" t="s">
        <v>724</v>
      </c>
      <c r="AD164" s="172" t="s">
        <v>724</v>
      </c>
      <c r="AE164" s="173" t="s">
        <v>777</v>
      </c>
      <c r="AF164" s="173" t="s">
        <v>778</v>
      </c>
      <c r="AG164" s="173" t="s">
        <v>779</v>
      </c>
      <c r="AH164" s="173" t="s">
        <v>780</v>
      </c>
      <c r="AJ164" s="124"/>
      <c r="AK164" s="172" t="s">
        <v>1903</v>
      </c>
      <c r="AM164" s="335"/>
      <c r="AN164" s="334"/>
      <c r="AO164" s="334"/>
      <c r="AV164" s="286">
        <f>IF(BB164="","",SUM(AW$17:AW164))</f>
      </c>
      <c r="AW164" s="286">
        <f t="shared" si="27"/>
      </c>
      <c r="AX164" s="82">
        <f>IF(ISBLANK('選手登録'!M164),"",'選手登録'!M164)</f>
      </c>
      <c r="AY164" s="82">
        <f>IF(ISBLANK('選手登録'!N164),"",'選手登録'!N164)</f>
      </c>
      <c r="AZ164" s="82">
        <f>IF(ISBLANK('選手登録'!O164),"",'選手登録'!O164)</f>
      </c>
      <c r="BA164" s="82">
        <f>IF(ISBLANK('選手登録'!F164),"",'選手登録'!F164)</f>
      </c>
      <c r="BB164" s="82">
        <f>IF(ISBLANK('選手登録'!G164),"",'選手登録'!G164)</f>
      </c>
      <c r="BC164" s="82">
        <f>IF(ISBLANK('選手登録'!H164),"",'選手登録'!H164)</f>
      </c>
      <c r="BD164" s="82">
        <f>IF(ISBLANK('選手登録'!K164),"",WIDECHAR('選手登録'!K164))</f>
      </c>
      <c r="BE164" s="82">
        <f>IF(ISBLANK('選手登録'!L164),"",WIDECHAR('選手登録'!L164))</f>
      </c>
      <c r="BF164" s="82" t="str">
        <f>IF(ISBLANK('選手登録'!P164),"",'選手登録'!P164)</f>
        <v>女</v>
      </c>
      <c r="BG164" s="82">
        <f>IF(ISBLANK('選手登録'!I164),"",'選手登録'!I164)</f>
      </c>
      <c r="BH164" s="82"/>
      <c r="BI164" s="356"/>
      <c r="BJ164" s="356"/>
      <c r="BK164" s="82"/>
    </row>
    <row r="165" spans="1:63" ht="13.5">
      <c r="A165" s="99"/>
      <c r="B165" s="103">
        <f>IF(ISBLANK(G165),"",COUNTA(G$17:G165)-2)</f>
      </c>
      <c r="C165" s="67"/>
      <c r="D165" s="72">
        <v>20062</v>
      </c>
      <c r="E165" s="43">
        <v>62</v>
      </c>
      <c r="F165" s="40">
        <f t="shared" si="18"/>
      </c>
      <c r="G165" s="131"/>
      <c r="H165" s="132"/>
      <c r="I165" s="133"/>
      <c r="J165" s="41">
        <f t="shared" si="22"/>
      </c>
      <c r="K165" s="150"/>
      <c r="L165" s="151"/>
      <c r="M165" s="297"/>
      <c r="N165" s="298"/>
      <c r="O165" s="299"/>
      <c r="P165" s="72" t="s">
        <v>1719</v>
      </c>
      <c r="Q165" s="73"/>
      <c r="R165" s="1"/>
      <c r="S165" s="14">
        <f t="shared" si="23"/>
        <v>4870</v>
      </c>
      <c r="T165" s="10" t="str">
        <f t="shared" si="24"/>
        <v>安芸津中</v>
      </c>
      <c r="U165" s="55"/>
      <c r="V165" s="117">
        <f t="shared" si="25"/>
        <v>0</v>
      </c>
      <c r="W165" s="117" t="b">
        <f t="shared" si="20"/>
        <v>0</v>
      </c>
      <c r="X165" s="117" t="str">
        <f t="shared" si="26"/>
        <v> </v>
      </c>
      <c r="Z165" s="172">
        <v>4870</v>
      </c>
      <c r="AA165" s="172" t="s">
        <v>1448</v>
      </c>
      <c r="AB165" s="172" t="s">
        <v>781</v>
      </c>
      <c r="AC165" s="172" t="s">
        <v>724</v>
      </c>
      <c r="AD165" s="172" t="s">
        <v>724</v>
      </c>
      <c r="AE165" s="173" t="s">
        <v>782</v>
      </c>
      <c r="AF165" s="173" t="s">
        <v>783</v>
      </c>
      <c r="AG165" s="173" t="s">
        <v>784</v>
      </c>
      <c r="AH165" s="173" t="s">
        <v>785</v>
      </c>
      <c r="AJ165" s="124"/>
      <c r="AK165" s="172" t="s">
        <v>1904</v>
      </c>
      <c r="AM165" s="335"/>
      <c r="AN165" s="334"/>
      <c r="AO165" s="334"/>
      <c r="AV165" s="286">
        <f>IF(BB165="","",SUM(AW$17:AW165))</f>
      </c>
      <c r="AW165" s="286">
        <f t="shared" si="27"/>
      </c>
      <c r="AX165" s="82">
        <f>IF(ISBLANK('選手登録'!M165),"",'選手登録'!M165)</f>
      </c>
      <c r="AY165" s="82">
        <f>IF(ISBLANK('選手登録'!N165),"",'選手登録'!N165)</f>
      </c>
      <c r="AZ165" s="82">
        <f>IF(ISBLANK('選手登録'!O165),"",'選手登録'!O165)</f>
      </c>
      <c r="BA165" s="82">
        <f>IF(ISBLANK('選手登録'!F165),"",'選手登録'!F165)</f>
      </c>
      <c r="BB165" s="82">
        <f>IF(ISBLANK('選手登録'!G165),"",'選手登録'!G165)</f>
      </c>
      <c r="BC165" s="82">
        <f>IF(ISBLANK('選手登録'!H165),"",'選手登録'!H165)</f>
      </c>
      <c r="BD165" s="82">
        <f>IF(ISBLANK('選手登録'!K165),"",WIDECHAR('選手登録'!K165))</f>
      </c>
      <c r="BE165" s="82">
        <f>IF(ISBLANK('選手登録'!L165),"",WIDECHAR('選手登録'!L165))</f>
      </c>
      <c r="BF165" s="82" t="str">
        <f>IF(ISBLANK('選手登録'!P165),"",'選手登録'!P165)</f>
        <v>女</v>
      </c>
      <c r="BG165" s="82">
        <f>IF(ISBLANK('選手登録'!I165),"",'選手登録'!I165)</f>
      </c>
      <c r="BH165" s="82"/>
      <c r="BI165" s="356"/>
      <c r="BJ165" s="356"/>
      <c r="BK165" s="82"/>
    </row>
    <row r="166" spans="1:63" ht="13.5">
      <c r="A166" s="99"/>
      <c r="B166" s="103">
        <f>IF(ISBLANK(G166),"",COUNTA(G$17:G166)-2)</f>
      </c>
      <c r="C166" s="67"/>
      <c r="D166" s="72">
        <v>20063</v>
      </c>
      <c r="E166" s="43">
        <v>63</v>
      </c>
      <c r="F166" s="40">
        <f t="shared" si="18"/>
      </c>
      <c r="G166" s="131"/>
      <c r="H166" s="132"/>
      <c r="I166" s="133"/>
      <c r="J166" s="41">
        <f t="shared" si="22"/>
      </c>
      <c r="K166" s="150"/>
      <c r="L166" s="151"/>
      <c r="M166" s="297"/>
      <c r="N166" s="298"/>
      <c r="O166" s="299"/>
      <c r="P166" s="72" t="s">
        <v>1719</v>
      </c>
      <c r="Q166" s="73"/>
      <c r="R166" s="1"/>
      <c r="S166" s="74">
        <f t="shared" si="23"/>
        <v>4900</v>
      </c>
      <c r="T166" s="75" t="str">
        <f t="shared" si="24"/>
        <v>東広島中央中</v>
      </c>
      <c r="U166" s="55"/>
      <c r="V166" s="117">
        <f t="shared" si="25"/>
        <v>0</v>
      </c>
      <c r="W166" s="117" t="b">
        <f t="shared" si="20"/>
        <v>0</v>
      </c>
      <c r="X166" s="117" t="str">
        <f t="shared" si="26"/>
        <v> </v>
      </c>
      <c r="Z166" s="172">
        <v>4900</v>
      </c>
      <c r="AA166" s="172" t="s">
        <v>1549</v>
      </c>
      <c r="AB166" s="172" t="s">
        <v>1550</v>
      </c>
      <c r="AC166" s="172" t="s">
        <v>724</v>
      </c>
      <c r="AD166" s="172" t="s">
        <v>724</v>
      </c>
      <c r="AE166" s="173" t="s">
        <v>786</v>
      </c>
      <c r="AF166" s="173" t="s">
        <v>787</v>
      </c>
      <c r="AG166" s="173" t="s">
        <v>788</v>
      </c>
      <c r="AH166" s="173" t="s">
        <v>789</v>
      </c>
      <c r="AJ166" s="124"/>
      <c r="AK166" s="172" t="s">
        <v>1905</v>
      </c>
      <c r="AM166" s="335"/>
      <c r="AN166" s="334"/>
      <c r="AO166" s="334"/>
      <c r="AV166" s="286">
        <f>IF(BB166="","",SUM(AW$17:AW166))</f>
      </c>
      <c r="AW166" s="286">
        <f t="shared" si="27"/>
      </c>
      <c r="AX166" s="82">
        <f>IF(ISBLANK('選手登録'!M166),"",'選手登録'!M166)</f>
      </c>
      <c r="AY166" s="82">
        <f>IF(ISBLANK('選手登録'!N166),"",'選手登録'!N166)</f>
      </c>
      <c r="AZ166" s="82">
        <f>IF(ISBLANK('選手登録'!O166),"",'選手登録'!O166)</f>
      </c>
      <c r="BA166" s="82">
        <f>IF(ISBLANK('選手登録'!F166),"",'選手登録'!F166)</f>
      </c>
      <c r="BB166" s="82">
        <f>IF(ISBLANK('選手登録'!G166),"",'選手登録'!G166)</f>
      </c>
      <c r="BC166" s="82">
        <f>IF(ISBLANK('選手登録'!H166),"",'選手登録'!H166)</f>
      </c>
      <c r="BD166" s="82">
        <f>IF(ISBLANK('選手登録'!K166),"",WIDECHAR('選手登録'!K166))</f>
      </c>
      <c r="BE166" s="82">
        <f>IF(ISBLANK('選手登録'!L166),"",WIDECHAR('選手登録'!L166))</f>
      </c>
      <c r="BF166" s="82" t="str">
        <f>IF(ISBLANK('選手登録'!P166),"",'選手登録'!P166)</f>
        <v>女</v>
      </c>
      <c r="BG166" s="82">
        <f>IF(ISBLANK('選手登録'!I166),"",'選手登録'!I166)</f>
      </c>
      <c r="BH166" s="82"/>
      <c r="BI166" s="356"/>
      <c r="BJ166" s="356"/>
      <c r="BK166" s="82"/>
    </row>
    <row r="167" spans="1:63" ht="13.5">
      <c r="A167" s="99"/>
      <c r="B167" s="103">
        <f>IF(ISBLANK(G167),"",COUNTA(G$17:G167)-2)</f>
      </c>
      <c r="C167" s="67"/>
      <c r="D167" s="72">
        <v>20064</v>
      </c>
      <c r="E167" s="43">
        <v>64</v>
      </c>
      <c r="F167" s="40">
        <f t="shared" si="18"/>
      </c>
      <c r="G167" s="131"/>
      <c r="H167" s="132"/>
      <c r="I167" s="133"/>
      <c r="J167" s="41">
        <f t="shared" si="22"/>
      </c>
      <c r="K167" s="150"/>
      <c r="L167" s="151"/>
      <c r="M167" s="297"/>
      <c r="N167" s="298"/>
      <c r="O167" s="299"/>
      <c r="P167" s="72" t="s">
        <v>1719</v>
      </c>
      <c r="Q167" s="73"/>
      <c r="R167" s="1"/>
      <c r="S167" s="14">
        <f t="shared" si="23"/>
        <v>4930</v>
      </c>
      <c r="T167" s="10" t="str">
        <f t="shared" si="24"/>
        <v>武田中</v>
      </c>
      <c r="U167" s="55"/>
      <c r="V167" s="117">
        <f t="shared" si="25"/>
        <v>0</v>
      </c>
      <c r="W167" s="117" t="b">
        <f t="shared" si="20"/>
        <v>0</v>
      </c>
      <c r="X167" s="117" t="str">
        <f t="shared" si="26"/>
        <v> </v>
      </c>
      <c r="Z167" s="172">
        <v>4930</v>
      </c>
      <c r="AA167" s="172" t="s">
        <v>1449</v>
      </c>
      <c r="AB167" s="172" t="s">
        <v>790</v>
      </c>
      <c r="AC167" s="172" t="s">
        <v>724</v>
      </c>
      <c r="AD167" s="172" t="s">
        <v>724</v>
      </c>
      <c r="AE167" s="173" t="s">
        <v>791</v>
      </c>
      <c r="AF167" s="173" t="s">
        <v>792</v>
      </c>
      <c r="AG167" s="173" t="s">
        <v>793</v>
      </c>
      <c r="AH167" s="173" t="s">
        <v>794</v>
      </c>
      <c r="AJ167" s="124"/>
      <c r="AK167" s="172" t="s">
        <v>1906</v>
      </c>
      <c r="AM167" s="335"/>
      <c r="AN167" s="334"/>
      <c r="AO167" s="334"/>
      <c r="AV167" s="286">
        <f>IF(BB167="","",SUM(AW$17:AW167))</f>
      </c>
      <c r="AW167" s="286">
        <f t="shared" si="27"/>
      </c>
      <c r="AX167" s="82">
        <f>IF(ISBLANK('選手登録'!M167),"",'選手登録'!M167)</f>
      </c>
      <c r="AY167" s="82">
        <f>IF(ISBLANK('選手登録'!N167),"",'選手登録'!N167)</f>
      </c>
      <c r="AZ167" s="82">
        <f>IF(ISBLANK('選手登録'!O167),"",'選手登録'!O167)</f>
      </c>
      <c r="BA167" s="82">
        <f>IF(ISBLANK('選手登録'!F167),"",'選手登録'!F167)</f>
      </c>
      <c r="BB167" s="82">
        <f>IF(ISBLANK('選手登録'!G167),"",'選手登録'!G167)</f>
      </c>
      <c r="BC167" s="82">
        <f>IF(ISBLANK('選手登録'!H167),"",'選手登録'!H167)</f>
      </c>
      <c r="BD167" s="82">
        <f>IF(ISBLANK('選手登録'!K167),"",WIDECHAR('選手登録'!K167))</f>
      </c>
      <c r="BE167" s="82">
        <f>IF(ISBLANK('選手登録'!L167),"",WIDECHAR('選手登録'!L167))</f>
      </c>
      <c r="BF167" s="82" t="str">
        <f>IF(ISBLANK('選手登録'!P167),"",'選手登録'!P167)</f>
        <v>女</v>
      </c>
      <c r="BG167" s="82">
        <f>IF(ISBLANK('選手登録'!I167),"",'選手登録'!I167)</f>
      </c>
      <c r="BH167" s="82"/>
      <c r="BI167" s="356"/>
      <c r="BJ167" s="356"/>
      <c r="BK167" s="82"/>
    </row>
    <row r="168" spans="1:63" ht="14.25" thickBot="1">
      <c r="A168" s="99"/>
      <c r="B168" s="103">
        <f>IF(ISBLANK(G168),"",COUNTA(G$17:G168)-2)</f>
      </c>
      <c r="C168" s="67"/>
      <c r="D168" s="72">
        <v>20065</v>
      </c>
      <c r="E168" s="50">
        <v>65</v>
      </c>
      <c r="F168" s="22">
        <f aca="true" t="shared" si="28" ref="F168:F183">IF(G$5="","",IF(G168="","",G$5+D168))</f>
      </c>
      <c r="G168" s="140"/>
      <c r="H168" s="141"/>
      <c r="I168" s="142"/>
      <c r="J168" s="49">
        <f t="shared" si="22"/>
      </c>
      <c r="K168" s="156"/>
      <c r="L168" s="157"/>
      <c r="M168" s="300"/>
      <c r="N168" s="301"/>
      <c r="O168" s="302"/>
      <c r="P168" s="72" t="s">
        <v>1719</v>
      </c>
      <c r="Q168" s="73"/>
      <c r="R168" s="1"/>
      <c r="S168" s="14">
        <f t="shared" si="23"/>
        <v>4960</v>
      </c>
      <c r="T168" s="10" t="str">
        <f t="shared" si="24"/>
        <v>近大東広島中</v>
      </c>
      <c r="U168" s="55"/>
      <c r="V168" s="117">
        <f aca="true" t="shared" si="29" ref="V168:V183">LEN(G168)+LEN(H168)</f>
        <v>0</v>
      </c>
      <c r="W168" s="117" t="b">
        <f aca="true" t="shared" si="30" ref="W168:W183">IF(V168=2,G168&amp;"　"&amp;H168,IF(V168=3,G168&amp;"　"&amp;H168,IF(V168=4,G168&amp;"　"&amp;H168,IF(V168&gt;4,G168&amp;"　"&amp;H168))))</f>
        <v>0</v>
      </c>
      <c r="X168" s="117" t="str">
        <f aca="true" t="shared" si="31" ref="X168:X183">ASC(K168)&amp;" "&amp;ASC(L168)</f>
        <v> </v>
      </c>
      <c r="Z168" s="172">
        <v>4960</v>
      </c>
      <c r="AA168" s="172" t="s">
        <v>1450</v>
      </c>
      <c r="AB168" s="172" t="s">
        <v>795</v>
      </c>
      <c r="AC168" s="172" t="s">
        <v>724</v>
      </c>
      <c r="AD168" s="172" t="s">
        <v>724</v>
      </c>
      <c r="AE168" s="173" t="s">
        <v>796</v>
      </c>
      <c r="AF168" s="173" t="s">
        <v>797</v>
      </c>
      <c r="AG168" s="173" t="s">
        <v>798</v>
      </c>
      <c r="AH168" s="173" t="s">
        <v>799</v>
      </c>
      <c r="AJ168" s="124"/>
      <c r="AK168" s="172" t="s">
        <v>1907</v>
      </c>
      <c r="AM168" s="335"/>
      <c r="AN168" s="334"/>
      <c r="AO168" s="334"/>
      <c r="AV168" s="286">
        <f>IF(BB168="","",SUM(AW$17:AW168))</f>
      </c>
      <c r="AW168" s="286">
        <f t="shared" si="27"/>
      </c>
      <c r="AX168" s="82">
        <f>IF(ISBLANK('選手登録'!M168),"",'選手登録'!M168)</f>
      </c>
      <c r="AY168" s="82">
        <f>IF(ISBLANK('選手登録'!N168),"",'選手登録'!N168)</f>
      </c>
      <c r="AZ168" s="82">
        <f>IF(ISBLANK('選手登録'!O168),"",'選手登録'!O168)</f>
      </c>
      <c r="BA168" s="82">
        <f>IF(ISBLANK('選手登録'!F168),"",'選手登録'!F168)</f>
      </c>
      <c r="BB168" s="82">
        <f>IF(ISBLANK('選手登録'!G168),"",'選手登録'!G168)</f>
      </c>
      <c r="BC168" s="82">
        <f>IF(ISBLANK('選手登録'!H168),"",'選手登録'!H168)</f>
      </c>
      <c r="BD168" s="82">
        <f>IF(ISBLANK('選手登録'!K168),"",WIDECHAR('選手登録'!K168))</f>
      </c>
      <c r="BE168" s="82">
        <f>IF(ISBLANK('選手登録'!L168),"",WIDECHAR('選手登録'!L168))</f>
      </c>
      <c r="BF168" s="82" t="str">
        <f>IF(ISBLANK('選手登録'!P168),"",'選手登録'!P168)</f>
        <v>女</v>
      </c>
      <c r="BG168" s="82">
        <f>IF(ISBLANK('選手登録'!I168),"",'選手登録'!I168)</f>
      </c>
      <c r="BH168" s="82"/>
      <c r="BI168" s="356"/>
      <c r="BJ168" s="356"/>
      <c r="BK168" s="82"/>
    </row>
    <row r="169" spans="1:63" ht="13.5">
      <c r="A169" s="99"/>
      <c r="B169" s="103">
        <f>IF(ISBLANK(G169),"",COUNTA(G$17:G169)-2)</f>
      </c>
      <c r="C169" s="67"/>
      <c r="D169" s="72">
        <v>20066</v>
      </c>
      <c r="E169" s="39">
        <v>66</v>
      </c>
      <c r="F169" s="52">
        <f t="shared" si="28"/>
      </c>
      <c r="G169" s="137"/>
      <c r="H169" s="138"/>
      <c r="I169" s="139"/>
      <c r="J169" s="48">
        <f aca="true" t="shared" si="32" ref="J169:J183">F$8</f>
      </c>
      <c r="K169" s="154"/>
      <c r="L169" s="155"/>
      <c r="M169" s="308"/>
      <c r="N169" s="309"/>
      <c r="O169" s="310"/>
      <c r="P169" s="72" t="s">
        <v>1719</v>
      </c>
      <c r="Q169" s="73"/>
      <c r="R169" s="1"/>
      <c r="S169" s="14">
        <f t="shared" si="23"/>
        <v>4990</v>
      </c>
      <c r="T169" s="10" t="str">
        <f t="shared" si="24"/>
        <v>県立広島中</v>
      </c>
      <c r="U169" s="55"/>
      <c r="V169" s="117">
        <f t="shared" si="29"/>
        <v>0</v>
      </c>
      <c r="W169" s="117" t="b">
        <f t="shared" si="30"/>
        <v>0</v>
      </c>
      <c r="X169" s="117" t="str">
        <f t="shared" si="31"/>
        <v> </v>
      </c>
      <c r="Z169" s="172">
        <v>4990</v>
      </c>
      <c r="AA169" s="172" t="s">
        <v>1451</v>
      </c>
      <c r="AB169" s="172" t="s">
        <v>800</v>
      </c>
      <c r="AC169" s="172" t="s">
        <v>724</v>
      </c>
      <c r="AD169" s="172" t="s">
        <v>724</v>
      </c>
      <c r="AE169" s="173" t="s">
        <v>742</v>
      </c>
      <c r="AF169" s="173" t="s">
        <v>801</v>
      </c>
      <c r="AG169" s="173" t="s">
        <v>802</v>
      </c>
      <c r="AH169" s="173" t="s">
        <v>803</v>
      </c>
      <c r="AJ169" s="124"/>
      <c r="AK169" s="172" t="s">
        <v>1908</v>
      </c>
      <c r="AM169" s="335"/>
      <c r="AN169" s="334"/>
      <c r="AO169" s="334"/>
      <c r="AV169" s="286">
        <f>IF(BB169="","",SUM(AW$17:AW169))</f>
      </c>
      <c r="AW169" s="286">
        <f t="shared" si="27"/>
      </c>
      <c r="AX169" s="82">
        <f>IF(ISBLANK('選手登録'!M169),"",'選手登録'!M169)</f>
      </c>
      <c r="AY169" s="82">
        <f>IF(ISBLANK('選手登録'!N169),"",'選手登録'!N169)</f>
      </c>
      <c r="AZ169" s="82">
        <f>IF(ISBLANK('選手登録'!O169),"",'選手登録'!O169)</f>
      </c>
      <c r="BA169" s="82">
        <f>IF(ISBLANK('選手登録'!F169),"",'選手登録'!F169)</f>
      </c>
      <c r="BB169" s="82">
        <f>IF(ISBLANK('選手登録'!G169),"",'選手登録'!G169)</f>
      </c>
      <c r="BC169" s="82">
        <f>IF(ISBLANK('選手登録'!H169),"",'選手登録'!H169)</f>
      </c>
      <c r="BD169" s="82">
        <f>IF(ISBLANK('選手登録'!K169),"",WIDECHAR('選手登録'!K169))</f>
      </c>
      <c r="BE169" s="82">
        <f>IF(ISBLANK('選手登録'!L169),"",WIDECHAR('選手登録'!L169))</f>
      </c>
      <c r="BF169" s="82" t="str">
        <f>IF(ISBLANK('選手登録'!P169),"",'選手登録'!P169)</f>
        <v>女</v>
      </c>
      <c r="BG169" s="82">
        <f>IF(ISBLANK('選手登録'!I169),"",'選手登録'!I169)</f>
      </c>
      <c r="BH169" s="82"/>
      <c r="BI169" s="356"/>
      <c r="BJ169" s="356"/>
      <c r="BK169" s="82"/>
    </row>
    <row r="170" spans="1:63" ht="13.5">
      <c r="A170" s="99"/>
      <c r="B170" s="103">
        <f>IF(ISBLANK(G170),"",COUNTA(G$17:G170)-2)</f>
      </c>
      <c r="C170" s="67"/>
      <c r="D170" s="72">
        <v>20067</v>
      </c>
      <c r="E170" s="43">
        <v>67</v>
      </c>
      <c r="F170" s="53">
        <f t="shared" si="28"/>
      </c>
      <c r="G170" s="131"/>
      <c r="H170" s="132"/>
      <c r="I170" s="133"/>
      <c r="J170" s="41">
        <f t="shared" si="32"/>
      </c>
      <c r="K170" s="150"/>
      <c r="L170" s="151"/>
      <c r="M170" s="297"/>
      <c r="N170" s="298"/>
      <c r="O170" s="299"/>
      <c r="P170" s="72" t="s">
        <v>1719</v>
      </c>
      <c r="Q170" s="73"/>
      <c r="R170" s="1"/>
      <c r="S170" s="14">
        <f t="shared" si="23"/>
        <v>5020</v>
      </c>
      <c r="T170" s="10" t="str">
        <f t="shared" si="24"/>
        <v>久保中</v>
      </c>
      <c r="U170" s="55"/>
      <c r="V170" s="117">
        <f t="shared" si="29"/>
        <v>0</v>
      </c>
      <c r="W170" s="117" t="b">
        <f t="shared" si="30"/>
        <v>0</v>
      </c>
      <c r="X170" s="117" t="str">
        <f t="shared" si="31"/>
        <v> </v>
      </c>
      <c r="Z170" s="172">
        <v>5020</v>
      </c>
      <c r="AA170" s="172" t="s">
        <v>1452</v>
      </c>
      <c r="AB170" s="172" t="s">
        <v>805</v>
      </c>
      <c r="AC170" s="172" t="s">
        <v>804</v>
      </c>
      <c r="AD170" s="172" t="s">
        <v>804</v>
      </c>
      <c r="AE170" s="173" t="s">
        <v>806</v>
      </c>
      <c r="AF170" s="173" t="s">
        <v>807</v>
      </c>
      <c r="AG170" s="173" t="s">
        <v>808</v>
      </c>
      <c r="AH170" s="173" t="s">
        <v>809</v>
      </c>
      <c r="AJ170" s="124"/>
      <c r="AK170" s="172" t="s">
        <v>1909</v>
      </c>
      <c r="AM170" s="335"/>
      <c r="AN170" s="334"/>
      <c r="AO170" s="334"/>
      <c r="AV170" s="286">
        <f>IF(BB170="","",SUM(AW$17:AW170))</f>
      </c>
      <c r="AW170" s="286">
        <f t="shared" si="27"/>
      </c>
      <c r="AX170" s="82">
        <f>IF(ISBLANK('選手登録'!M170),"",'選手登録'!M170)</f>
      </c>
      <c r="AY170" s="82">
        <f>IF(ISBLANK('選手登録'!N170),"",'選手登録'!N170)</f>
      </c>
      <c r="AZ170" s="82">
        <f>IF(ISBLANK('選手登録'!O170),"",'選手登録'!O170)</f>
      </c>
      <c r="BA170" s="82">
        <f>IF(ISBLANK('選手登録'!F170),"",'選手登録'!F170)</f>
      </c>
      <c r="BB170" s="82">
        <f>IF(ISBLANK('選手登録'!G170),"",'選手登録'!G170)</f>
      </c>
      <c r="BC170" s="82">
        <f>IF(ISBLANK('選手登録'!H170),"",'選手登録'!H170)</f>
      </c>
      <c r="BD170" s="82">
        <f>IF(ISBLANK('選手登録'!K170),"",WIDECHAR('選手登録'!K170))</f>
      </c>
      <c r="BE170" s="82">
        <f>IF(ISBLANK('選手登録'!L170),"",WIDECHAR('選手登録'!L170))</f>
      </c>
      <c r="BF170" s="82" t="str">
        <f>IF(ISBLANK('選手登録'!P170),"",'選手登録'!P170)</f>
        <v>女</v>
      </c>
      <c r="BG170" s="82">
        <f>IF(ISBLANK('選手登録'!I170),"",'選手登録'!I170)</f>
      </c>
      <c r="BH170" s="82"/>
      <c r="BI170" s="356"/>
      <c r="BJ170" s="356"/>
      <c r="BK170" s="82"/>
    </row>
    <row r="171" spans="1:63" ht="13.5">
      <c r="A171" s="99"/>
      <c r="B171" s="103">
        <f>IF(ISBLANK(G171),"",COUNTA(G$17:G171)-2)</f>
      </c>
      <c r="C171" s="67"/>
      <c r="D171" s="72">
        <v>20068</v>
      </c>
      <c r="E171" s="43">
        <v>68</v>
      </c>
      <c r="F171" s="53">
        <f t="shared" si="28"/>
      </c>
      <c r="G171" s="131"/>
      <c r="H171" s="132"/>
      <c r="I171" s="133"/>
      <c r="J171" s="41">
        <f t="shared" si="32"/>
      </c>
      <c r="K171" s="150"/>
      <c r="L171" s="151"/>
      <c r="M171" s="297"/>
      <c r="N171" s="298"/>
      <c r="O171" s="299"/>
      <c r="P171" s="72" t="s">
        <v>1719</v>
      </c>
      <c r="Q171" s="73"/>
      <c r="R171" s="1"/>
      <c r="S171" s="14">
        <f t="shared" si="23"/>
        <v>5050</v>
      </c>
      <c r="T171" s="10" t="str">
        <f t="shared" si="24"/>
        <v>長江中</v>
      </c>
      <c r="U171" s="55"/>
      <c r="V171" s="117">
        <f t="shared" si="29"/>
        <v>0</v>
      </c>
      <c r="W171" s="117" t="b">
        <f t="shared" si="30"/>
        <v>0</v>
      </c>
      <c r="X171" s="117" t="str">
        <f t="shared" si="31"/>
        <v> </v>
      </c>
      <c r="Z171" s="172">
        <v>5050</v>
      </c>
      <c r="AA171" s="172" t="s">
        <v>1453</v>
      </c>
      <c r="AB171" s="172" t="s">
        <v>810</v>
      </c>
      <c r="AC171" s="172" t="s">
        <v>804</v>
      </c>
      <c r="AD171" s="172" t="s">
        <v>804</v>
      </c>
      <c r="AE171" s="173" t="s">
        <v>811</v>
      </c>
      <c r="AF171" s="173" t="s">
        <v>812</v>
      </c>
      <c r="AG171" s="173" t="s">
        <v>813</v>
      </c>
      <c r="AH171" s="173" t="s">
        <v>814</v>
      </c>
      <c r="AJ171" s="124"/>
      <c r="AK171" s="172" t="s">
        <v>1910</v>
      </c>
      <c r="AM171" s="335"/>
      <c r="AN171" s="334"/>
      <c r="AO171" s="334"/>
      <c r="AV171" s="286">
        <f>IF(BB171="","",SUM(AW$17:AW171))</f>
      </c>
      <c r="AW171" s="286">
        <f t="shared" si="27"/>
      </c>
      <c r="AX171" s="82">
        <f>IF(ISBLANK('選手登録'!M171),"",'選手登録'!M171)</f>
      </c>
      <c r="AY171" s="82">
        <f>IF(ISBLANK('選手登録'!N171),"",'選手登録'!N171)</f>
      </c>
      <c r="AZ171" s="82">
        <f>IF(ISBLANK('選手登録'!O171),"",'選手登録'!O171)</f>
      </c>
      <c r="BA171" s="82">
        <f>IF(ISBLANK('選手登録'!F171),"",'選手登録'!F171)</f>
      </c>
      <c r="BB171" s="82">
        <f>IF(ISBLANK('選手登録'!G171),"",'選手登録'!G171)</f>
      </c>
      <c r="BC171" s="82">
        <f>IF(ISBLANK('選手登録'!H171),"",'選手登録'!H171)</f>
      </c>
      <c r="BD171" s="82">
        <f>IF(ISBLANK('選手登録'!K171),"",WIDECHAR('選手登録'!K171))</f>
      </c>
      <c r="BE171" s="82">
        <f>IF(ISBLANK('選手登録'!L171),"",WIDECHAR('選手登録'!L171))</f>
      </c>
      <c r="BF171" s="82" t="str">
        <f>IF(ISBLANK('選手登録'!P171),"",'選手登録'!P171)</f>
        <v>女</v>
      </c>
      <c r="BG171" s="82">
        <f>IF(ISBLANK('選手登録'!I171),"",'選手登録'!I171)</f>
      </c>
      <c r="BH171" s="82"/>
      <c r="BI171" s="356"/>
      <c r="BJ171" s="356"/>
      <c r="BK171" s="82"/>
    </row>
    <row r="172" spans="1:63" ht="13.5">
      <c r="A172" s="99"/>
      <c r="B172" s="103">
        <f>IF(ISBLANK(G172),"",COUNTA(G$17:G172)-2)</f>
      </c>
      <c r="C172" s="67"/>
      <c r="D172" s="72">
        <v>20069</v>
      </c>
      <c r="E172" s="43">
        <v>69</v>
      </c>
      <c r="F172" s="53">
        <f t="shared" si="28"/>
      </c>
      <c r="G172" s="131"/>
      <c r="H172" s="132"/>
      <c r="I172" s="133"/>
      <c r="J172" s="41">
        <f t="shared" si="32"/>
      </c>
      <c r="K172" s="150"/>
      <c r="L172" s="151"/>
      <c r="M172" s="297"/>
      <c r="N172" s="298"/>
      <c r="O172" s="299"/>
      <c r="P172" s="72" t="s">
        <v>1719</v>
      </c>
      <c r="Q172" s="73"/>
      <c r="R172" s="1"/>
      <c r="S172" s="14">
        <f t="shared" si="23"/>
        <v>5080</v>
      </c>
      <c r="T172" s="10" t="str">
        <f t="shared" si="24"/>
        <v>栗原中</v>
      </c>
      <c r="U172" s="55"/>
      <c r="V172" s="117">
        <f t="shared" si="29"/>
        <v>0</v>
      </c>
      <c r="W172" s="117" t="b">
        <f t="shared" si="30"/>
        <v>0</v>
      </c>
      <c r="X172" s="117" t="str">
        <f t="shared" si="31"/>
        <v> </v>
      </c>
      <c r="Z172" s="172">
        <v>5080</v>
      </c>
      <c r="AA172" s="172" t="s">
        <v>1454</v>
      </c>
      <c r="AB172" s="172" t="s">
        <v>815</v>
      </c>
      <c r="AC172" s="172" t="s">
        <v>804</v>
      </c>
      <c r="AD172" s="172" t="s">
        <v>804</v>
      </c>
      <c r="AE172" s="173" t="s">
        <v>816</v>
      </c>
      <c r="AF172" s="173" t="s">
        <v>817</v>
      </c>
      <c r="AG172" s="173" t="s">
        <v>818</v>
      </c>
      <c r="AH172" s="173" t="s">
        <v>819</v>
      </c>
      <c r="AJ172" s="124"/>
      <c r="AK172" s="172" t="s">
        <v>1911</v>
      </c>
      <c r="AM172" s="335"/>
      <c r="AN172" s="334"/>
      <c r="AO172" s="334"/>
      <c r="AV172" s="286">
        <f>IF(BB172="","",SUM(AW$17:AW172))</f>
      </c>
      <c r="AW172" s="286">
        <f t="shared" si="27"/>
      </c>
      <c r="AX172" s="82">
        <f>IF(ISBLANK('選手登録'!M172),"",'選手登録'!M172)</f>
      </c>
      <c r="AY172" s="82">
        <f>IF(ISBLANK('選手登録'!N172),"",'選手登録'!N172)</f>
      </c>
      <c r="AZ172" s="82">
        <f>IF(ISBLANK('選手登録'!O172),"",'選手登録'!O172)</f>
      </c>
      <c r="BA172" s="82">
        <f>IF(ISBLANK('選手登録'!F172),"",'選手登録'!F172)</f>
      </c>
      <c r="BB172" s="82">
        <f>IF(ISBLANK('選手登録'!G172),"",'選手登録'!G172)</f>
      </c>
      <c r="BC172" s="82">
        <f>IF(ISBLANK('選手登録'!H172),"",'選手登録'!H172)</f>
      </c>
      <c r="BD172" s="82">
        <f>IF(ISBLANK('選手登録'!K172),"",WIDECHAR('選手登録'!K172))</f>
      </c>
      <c r="BE172" s="82">
        <f>IF(ISBLANK('選手登録'!L172),"",WIDECHAR('選手登録'!L172))</f>
      </c>
      <c r="BF172" s="82" t="str">
        <f>IF(ISBLANK('選手登録'!P172),"",'選手登録'!P172)</f>
        <v>女</v>
      </c>
      <c r="BG172" s="82">
        <f>IF(ISBLANK('選手登録'!I172),"",'選手登録'!I172)</f>
      </c>
      <c r="BH172" s="82"/>
      <c r="BI172" s="356"/>
      <c r="BJ172" s="356"/>
      <c r="BK172" s="82"/>
    </row>
    <row r="173" spans="1:63" ht="14.25" thickBot="1">
      <c r="A173" s="99"/>
      <c r="B173" s="103">
        <f>IF(ISBLANK(G173),"",COUNTA(G$17:G173)-2)</f>
      </c>
      <c r="C173" s="67"/>
      <c r="D173" s="72">
        <v>20070</v>
      </c>
      <c r="E173" s="44">
        <v>70</v>
      </c>
      <c r="F173" s="54">
        <f t="shared" si="28"/>
      </c>
      <c r="G173" s="140"/>
      <c r="H173" s="141"/>
      <c r="I173" s="142"/>
      <c r="J173" s="49">
        <f t="shared" si="32"/>
      </c>
      <c r="K173" s="156"/>
      <c r="L173" s="157"/>
      <c r="M173" s="305"/>
      <c r="N173" s="301"/>
      <c r="O173" s="302"/>
      <c r="P173" s="72" t="s">
        <v>1719</v>
      </c>
      <c r="Q173" s="73"/>
      <c r="R173" s="1"/>
      <c r="S173" s="14">
        <f t="shared" si="23"/>
        <v>5110</v>
      </c>
      <c r="T173" s="10" t="str">
        <f t="shared" si="24"/>
        <v>尾道吉和中</v>
      </c>
      <c r="U173" s="55"/>
      <c r="V173" s="117">
        <f t="shared" si="29"/>
        <v>0</v>
      </c>
      <c r="W173" s="117" t="b">
        <f t="shared" si="30"/>
        <v>0</v>
      </c>
      <c r="X173" s="117" t="str">
        <f t="shared" si="31"/>
        <v> </v>
      </c>
      <c r="Z173" s="172">
        <v>5110</v>
      </c>
      <c r="AA173" s="172" t="s">
        <v>1455</v>
      </c>
      <c r="AB173" s="172" t="s">
        <v>820</v>
      </c>
      <c r="AC173" s="172" t="s">
        <v>804</v>
      </c>
      <c r="AD173" s="172" t="s">
        <v>804</v>
      </c>
      <c r="AE173" s="173" t="s">
        <v>821</v>
      </c>
      <c r="AF173" s="173" t="s">
        <v>822</v>
      </c>
      <c r="AG173" s="173" t="s">
        <v>823</v>
      </c>
      <c r="AH173" s="173" t="s">
        <v>824</v>
      </c>
      <c r="AJ173" s="124"/>
      <c r="AK173" s="172" t="s">
        <v>1912</v>
      </c>
      <c r="AM173" s="335"/>
      <c r="AN173" s="334"/>
      <c r="AO173" s="334"/>
      <c r="AV173" s="286">
        <f>IF(BB173="","",SUM(AW$17:AW173))</f>
      </c>
      <c r="AW173" s="286">
        <f t="shared" si="27"/>
      </c>
      <c r="AX173" s="82">
        <f>IF(ISBLANK('選手登録'!M173),"",'選手登録'!M173)</f>
      </c>
      <c r="AY173" s="82">
        <f>IF(ISBLANK('選手登録'!N173),"",'選手登録'!N173)</f>
      </c>
      <c r="AZ173" s="82">
        <f>IF(ISBLANK('選手登録'!O173),"",'選手登録'!O173)</f>
      </c>
      <c r="BA173" s="82">
        <f>IF(ISBLANK('選手登録'!F173),"",'選手登録'!F173)</f>
      </c>
      <c r="BB173" s="82">
        <f>IF(ISBLANK('選手登録'!G173),"",'選手登録'!G173)</f>
      </c>
      <c r="BC173" s="82">
        <f>IF(ISBLANK('選手登録'!H173),"",'選手登録'!H173)</f>
      </c>
      <c r="BD173" s="82">
        <f>IF(ISBLANK('選手登録'!K173),"",WIDECHAR('選手登録'!K173))</f>
      </c>
      <c r="BE173" s="82">
        <f>IF(ISBLANK('選手登録'!L173),"",WIDECHAR('選手登録'!L173))</f>
      </c>
      <c r="BF173" s="82" t="str">
        <f>IF(ISBLANK('選手登録'!P173),"",'選手登録'!P173)</f>
        <v>女</v>
      </c>
      <c r="BG173" s="82">
        <f>IF(ISBLANK('選手登録'!I173),"",'選手登録'!I173)</f>
      </c>
      <c r="BH173" s="82"/>
      <c r="BI173" s="356"/>
      <c r="BJ173" s="356"/>
      <c r="BK173" s="82"/>
    </row>
    <row r="174" spans="1:63" ht="13.5">
      <c r="A174" s="99"/>
      <c r="B174" s="103">
        <f>IF(ISBLANK(G174),"",COUNTA(G$17:G174)-2)</f>
      </c>
      <c r="C174" s="67"/>
      <c r="D174" s="72">
        <v>20071</v>
      </c>
      <c r="E174" s="47">
        <v>71</v>
      </c>
      <c r="F174" s="40">
        <f t="shared" si="28"/>
      </c>
      <c r="G174" s="131"/>
      <c r="H174" s="132"/>
      <c r="I174" s="133"/>
      <c r="J174" s="41">
        <f t="shared" si="32"/>
      </c>
      <c r="K174" s="150"/>
      <c r="L174" s="151"/>
      <c r="M174" s="308"/>
      <c r="N174" s="309"/>
      <c r="O174" s="310"/>
      <c r="P174" s="72" t="s">
        <v>1719</v>
      </c>
      <c r="Q174" s="73"/>
      <c r="R174" s="1"/>
      <c r="S174" s="14">
        <f t="shared" si="23"/>
        <v>5140</v>
      </c>
      <c r="T174" s="10" t="str">
        <f t="shared" si="24"/>
        <v>日比崎中</v>
      </c>
      <c r="U174" s="55"/>
      <c r="V174" s="117">
        <f t="shared" si="29"/>
        <v>0</v>
      </c>
      <c r="W174" s="117" t="b">
        <f t="shared" si="30"/>
        <v>0</v>
      </c>
      <c r="X174" s="117" t="str">
        <f t="shared" si="31"/>
        <v> </v>
      </c>
      <c r="Z174" s="172">
        <v>5140</v>
      </c>
      <c r="AA174" s="172" t="s">
        <v>1456</v>
      </c>
      <c r="AB174" s="172" t="s">
        <v>825</v>
      </c>
      <c r="AC174" s="172" t="s">
        <v>804</v>
      </c>
      <c r="AD174" s="172" t="s">
        <v>804</v>
      </c>
      <c r="AE174" s="173" t="s">
        <v>826</v>
      </c>
      <c r="AF174" s="173" t="s">
        <v>827</v>
      </c>
      <c r="AG174" s="173" t="s">
        <v>828</v>
      </c>
      <c r="AH174" s="173" t="s">
        <v>829</v>
      </c>
      <c r="AJ174" s="124"/>
      <c r="AK174" s="172" t="s">
        <v>1913</v>
      </c>
      <c r="AM174" s="335"/>
      <c r="AN174" s="334"/>
      <c r="AO174" s="334"/>
      <c r="AV174" s="286">
        <f>IF(BB174="","",SUM(AW$17:AW174))</f>
      </c>
      <c r="AW174" s="286">
        <f t="shared" si="27"/>
      </c>
      <c r="AX174" s="82">
        <f>IF(ISBLANK('選手登録'!M174),"",'選手登録'!M174)</f>
      </c>
      <c r="AY174" s="82">
        <f>IF(ISBLANK('選手登録'!N174),"",'選手登録'!N174)</f>
      </c>
      <c r="AZ174" s="82">
        <f>IF(ISBLANK('選手登録'!O174),"",'選手登録'!O174)</f>
      </c>
      <c r="BA174" s="82">
        <f>IF(ISBLANK('選手登録'!F174),"",'選手登録'!F174)</f>
      </c>
      <c r="BB174" s="82">
        <f>IF(ISBLANK('選手登録'!G174),"",'選手登録'!G174)</f>
      </c>
      <c r="BC174" s="82">
        <f>IF(ISBLANK('選手登録'!H174),"",'選手登録'!H174)</f>
      </c>
      <c r="BD174" s="82">
        <f>IF(ISBLANK('選手登録'!K174),"",WIDECHAR('選手登録'!K174))</f>
      </c>
      <c r="BE174" s="82">
        <f>IF(ISBLANK('選手登録'!L174),"",WIDECHAR('選手登録'!L174))</f>
      </c>
      <c r="BF174" s="82" t="str">
        <f>IF(ISBLANK('選手登録'!P174),"",'選手登録'!P174)</f>
        <v>女</v>
      </c>
      <c r="BG174" s="82">
        <f>IF(ISBLANK('選手登録'!I174),"",'選手登録'!I174)</f>
      </c>
      <c r="BH174" s="82"/>
      <c r="BI174" s="356"/>
      <c r="BJ174" s="356"/>
      <c r="BK174" s="82"/>
    </row>
    <row r="175" spans="1:63" ht="13.5">
      <c r="A175" s="99"/>
      <c r="B175" s="103">
        <f>IF(ISBLANK(G175),"",COUNTA(G$17:G175)-2)</f>
      </c>
      <c r="C175" s="67"/>
      <c r="D175" s="72">
        <v>20072</v>
      </c>
      <c r="E175" s="43">
        <v>72</v>
      </c>
      <c r="F175" s="40">
        <f t="shared" si="28"/>
      </c>
      <c r="G175" s="131"/>
      <c r="H175" s="132"/>
      <c r="I175" s="133"/>
      <c r="J175" s="41">
        <f t="shared" si="32"/>
      </c>
      <c r="K175" s="150"/>
      <c r="L175" s="151"/>
      <c r="M175" s="297"/>
      <c r="N175" s="298"/>
      <c r="O175" s="299"/>
      <c r="P175" s="72" t="s">
        <v>1719</v>
      </c>
      <c r="Q175" s="73"/>
      <c r="R175" s="1"/>
      <c r="S175" s="14">
        <f t="shared" si="23"/>
        <v>5170</v>
      </c>
      <c r="T175" s="10" t="str">
        <f t="shared" si="24"/>
        <v>美木中</v>
      </c>
      <c r="U175" s="55"/>
      <c r="V175" s="117">
        <f t="shared" si="29"/>
        <v>0</v>
      </c>
      <c r="W175" s="117" t="b">
        <f t="shared" si="30"/>
        <v>0</v>
      </c>
      <c r="X175" s="117" t="str">
        <f t="shared" si="31"/>
        <v> </v>
      </c>
      <c r="Z175" s="172">
        <v>5170</v>
      </c>
      <c r="AA175" s="172" t="s">
        <v>1457</v>
      </c>
      <c r="AB175" s="172" t="s">
        <v>830</v>
      </c>
      <c r="AC175" s="172" t="s">
        <v>804</v>
      </c>
      <c r="AD175" s="172" t="s">
        <v>804</v>
      </c>
      <c r="AE175" s="173" t="s">
        <v>831</v>
      </c>
      <c r="AF175" s="173" t="s">
        <v>832</v>
      </c>
      <c r="AG175" s="173" t="s">
        <v>833</v>
      </c>
      <c r="AH175" s="173" t="s">
        <v>834</v>
      </c>
      <c r="AJ175" s="124"/>
      <c r="AK175" s="172" t="s">
        <v>1914</v>
      </c>
      <c r="AM175" s="335"/>
      <c r="AN175" s="334"/>
      <c r="AO175" s="334"/>
      <c r="AV175" s="286">
        <f>IF(BB175="","",SUM(AW$17:AW175))</f>
      </c>
      <c r="AW175" s="286">
        <f t="shared" si="27"/>
      </c>
      <c r="AX175" s="82">
        <f>IF(ISBLANK('選手登録'!M175),"",'選手登録'!M175)</f>
      </c>
      <c r="AY175" s="82">
        <f>IF(ISBLANK('選手登録'!N175),"",'選手登録'!N175)</f>
      </c>
      <c r="AZ175" s="82">
        <f>IF(ISBLANK('選手登録'!O175),"",'選手登録'!O175)</f>
      </c>
      <c r="BA175" s="82">
        <f>IF(ISBLANK('選手登録'!F175),"",'選手登録'!F175)</f>
      </c>
      <c r="BB175" s="82">
        <f>IF(ISBLANK('選手登録'!G175),"",'選手登録'!G175)</f>
      </c>
      <c r="BC175" s="82">
        <f>IF(ISBLANK('選手登録'!H175),"",'選手登録'!H175)</f>
      </c>
      <c r="BD175" s="82">
        <f>IF(ISBLANK('選手登録'!K175),"",WIDECHAR('選手登録'!K175))</f>
      </c>
      <c r="BE175" s="82">
        <f>IF(ISBLANK('選手登録'!L175),"",WIDECHAR('選手登録'!L175))</f>
      </c>
      <c r="BF175" s="82" t="str">
        <f>IF(ISBLANK('選手登録'!P175),"",'選手登録'!P175)</f>
        <v>女</v>
      </c>
      <c r="BG175" s="82">
        <f>IF(ISBLANK('選手登録'!I175),"",'選手登録'!I175)</f>
      </c>
      <c r="BH175" s="82"/>
      <c r="BI175" s="356"/>
      <c r="BJ175" s="356"/>
      <c r="BK175" s="82"/>
    </row>
    <row r="176" spans="1:63" ht="13.5">
      <c r="A176" s="99"/>
      <c r="B176" s="103">
        <f>IF(ISBLANK(G176),"",COUNTA(G$17:G176)-2)</f>
      </c>
      <c r="C176" s="67"/>
      <c r="D176" s="72">
        <v>20073</v>
      </c>
      <c r="E176" s="43">
        <v>73</v>
      </c>
      <c r="F176" s="40">
        <f t="shared" si="28"/>
      </c>
      <c r="G176" s="131"/>
      <c r="H176" s="132"/>
      <c r="I176" s="133"/>
      <c r="J176" s="41">
        <f t="shared" si="32"/>
      </c>
      <c r="K176" s="150"/>
      <c r="L176" s="151"/>
      <c r="M176" s="297"/>
      <c r="N176" s="298"/>
      <c r="O176" s="299"/>
      <c r="P176" s="72" t="s">
        <v>1719</v>
      </c>
      <c r="Q176" s="73"/>
      <c r="R176" s="1"/>
      <c r="S176" s="14">
        <f t="shared" si="23"/>
        <v>5200</v>
      </c>
      <c r="T176" s="10">
        <f t="shared" si="24"/>
      </c>
      <c r="U176" s="55"/>
      <c r="V176" s="117">
        <f t="shared" si="29"/>
        <v>0</v>
      </c>
      <c r="W176" s="117" t="b">
        <f t="shared" si="30"/>
        <v>0</v>
      </c>
      <c r="X176" s="117" t="str">
        <f t="shared" si="31"/>
        <v> </v>
      </c>
      <c r="Z176" s="172">
        <v>5200</v>
      </c>
      <c r="AA176" s="172"/>
      <c r="AB176" s="172"/>
      <c r="AC176" s="172"/>
      <c r="AD176" s="172"/>
      <c r="AE176" s="173"/>
      <c r="AF176" s="173"/>
      <c r="AG176" s="173"/>
      <c r="AH176" s="173"/>
      <c r="AJ176" s="124"/>
      <c r="AK176" s="172"/>
      <c r="AM176" s="335"/>
      <c r="AN176" s="334"/>
      <c r="AO176" s="334"/>
      <c r="AV176" s="286">
        <f>IF(BB176="","",SUM(AW$17:AW176))</f>
      </c>
      <c r="AW176" s="286">
        <f t="shared" si="27"/>
      </c>
      <c r="AX176" s="82">
        <f>IF(ISBLANK('選手登録'!M176),"",'選手登録'!M176)</f>
      </c>
      <c r="AY176" s="82">
        <f>IF(ISBLANK('選手登録'!N176),"",'選手登録'!N176)</f>
      </c>
      <c r="AZ176" s="82">
        <f>IF(ISBLANK('選手登録'!O176),"",'選手登録'!O176)</f>
      </c>
      <c r="BA176" s="82">
        <f>IF(ISBLANK('選手登録'!F176),"",'選手登録'!F176)</f>
      </c>
      <c r="BB176" s="82">
        <f>IF(ISBLANK('選手登録'!G176),"",'選手登録'!G176)</f>
      </c>
      <c r="BC176" s="82">
        <f>IF(ISBLANK('選手登録'!H176),"",'選手登録'!H176)</f>
      </c>
      <c r="BD176" s="82">
        <f>IF(ISBLANK('選手登録'!K176),"",WIDECHAR('選手登録'!K176))</f>
      </c>
      <c r="BE176" s="82">
        <f>IF(ISBLANK('選手登録'!L176),"",WIDECHAR('選手登録'!L176))</f>
      </c>
      <c r="BF176" s="82" t="str">
        <f>IF(ISBLANK('選手登録'!P176),"",'選手登録'!P176)</f>
        <v>女</v>
      </c>
      <c r="BG176" s="82">
        <f>IF(ISBLANK('選手登録'!I176),"",'選手登録'!I176)</f>
      </c>
      <c r="BH176" s="82"/>
      <c r="BI176" s="356"/>
      <c r="BJ176" s="356"/>
      <c r="BK176" s="82"/>
    </row>
    <row r="177" spans="1:63" ht="13.5">
      <c r="A177" s="99"/>
      <c r="B177" s="103">
        <f>IF(ISBLANK(G177),"",COUNTA(G$17:G177)-2)</f>
      </c>
      <c r="C177" s="67"/>
      <c r="D177" s="72">
        <v>20074</v>
      </c>
      <c r="E177" s="43">
        <v>74</v>
      </c>
      <c r="F177" s="40">
        <f t="shared" si="28"/>
      </c>
      <c r="G177" s="131"/>
      <c r="H177" s="132"/>
      <c r="I177" s="133"/>
      <c r="J177" s="41">
        <f t="shared" si="32"/>
      </c>
      <c r="K177" s="150"/>
      <c r="L177" s="151"/>
      <c r="M177" s="297"/>
      <c r="N177" s="298"/>
      <c r="O177" s="299"/>
      <c r="P177" s="72" t="s">
        <v>1719</v>
      </c>
      <c r="Q177" s="73"/>
      <c r="R177" s="1"/>
      <c r="S177" s="14">
        <f t="shared" si="23"/>
        <v>5230</v>
      </c>
      <c r="T177" s="10" t="str">
        <f t="shared" si="24"/>
        <v>高西中</v>
      </c>
      <c r="U177" s="55"/>
      <c r="V177" s="117">
        <f t="shared" si="29"/>
        <v>0</v>
      </c>
      <c r="W177" s="117" t="b">
        <f t="shared" si="30"/>
        <v>0</v>
      </c>
      <c r="X177" s="117" t="str">
        <f t="shared" si="31"/>
        <v> </v>
      </c>
      <c r="Z177" s="172">
        <v>5230</v>
      </c>
      <c r="AA177" s="172" t="s">
        <v>1458</v>
      </c>
      <c r="AB177" s="172" t="s">
        <v>835</v>
      </c>
      <c r="AC177" s="172" t="s">
        <v>804</v>
      </c>
      <c r="AD177" s="172" t="s">
        <v>804</v>
      </c>
      <c r="AE177" s="173" t="s">
        <v>836</v>
      </c>
      <c r="AF177" s="173" t="s">
        <v>837</v>
      </c>
      <c r="AG177" s="173" t="s">
        <v>838</v>
      </c>
      <c r="AH177" s="173" t="s">
        <v>839</v>
      </c>
      <c r="AJ177" s="124"/>
      <c r="AK177" s="172" t="s">
        <v>1915</v>
      </c>
      <c r="AM177" s="335"/>
      <c r="AN177" s="334"/>
      <c r="AO177" s="334"/>
      <c r="AV177" s="286">
        <f>IF(BB177="","",SUM(AW$17:AW177))</f>
      </c>
      <c r="AW177" s="286">
        <f t="shared" si="27"/>
      </c>
      <c r="AX177" s="82">
        <f>IF(ISBLANK('選手登録'!M177),"",'選手登録'!M177)</f>
      </c>
      <c r="AY177" s="82">
        <f>IF(ISBLANK('選手登録'!N177),"",'選手登録'!N177)</f>
      </c>
      <c r="AZ177" s="82">
        <f>IF(ISBLANK('選手登録'!O177),"",'選手登録'!O177)</f>
      </c>
      <c r="BA177" s="82">
        <f>IF(ISBLANK('選手登録'!F177),"",'選手登録'!F177)</f>
      </c>
      <c r="BB177" s="82">
        <f>IF(ISBLANK('選手登録'!G177),"",'選手登録'!G177)</f>
      </c>
      <c r="BC177" s="82">
        <f>IF(ISBLANK('選手登録'!H177),"",'選手登録'!H177)</f>
      </c>
      <c r="BD177" s="82">
        <f>IF(ISBLANK('選手登録'!K177),"",WIDECHAR('選手登録'!K177))</f>
      </c>
      <c r="BE177" s="82">
        <f>IF(ISBLANK('選手登録'!L177),"",WIDECHAR('選手登録'!L177))</f>
      </c>
      <c r="BF177" s="82" t="str">
        <f>IF(ISBLANK('選手登録'!P177),"",'選手登録'!P177)</f>
        <v>女</v>
      </c>
      <c r="BG177" s="82">
        <f>IF(ISBLANK('選手登録'!I177),"",'選手登録'!I177)</f>
      </c>
      <c r="BH177" s="82"/>
      <c r="BI177" s="356"/>
      <c r="BJ177" s="356"/>
      <c r="BK177" s="82"/>
    </row>
    <row r="178" spans="1:63" ht="14.25" thickBot="1">
      <c r="A178" s="99"/>
      <c r="B178" s="103">
        <f>IF(ISBLANK(G178),"",COUNTA(G$17:G178)-2)</f>
      </c>
      <c r="C178" s="67"/>
      <c r="D178" s="72">
        <v>20075</v>
      </c>
      <c r="E178" s="50">
        <v>75</v>
      </c>
      <c r="F178" s="22">
        <f t="shared" si="28"/>
      </c>
      <c r="G178" s="134"/>
      <c r="H178" s="135"/>
      <c r="I178" s="136"/>
      <c r="J178" s="46">
        <f t="shared" si="32"/>
      </c>
      <c r="K178" s="152"/>
      <c r="L178" s="153"/>
      <c r="M178" s="300"/>
      <c r="N178" s="301"/>
      <c r="O178" s="302"/>
      <c r="P178" s="72" t="s">
        <v>1719</v>
      </c>
      <c r="Q178" s="73"/>
      <c r="R178" s="1"/>
      <c r="S178" s="14">
        <f t="shared" si="23"/>
        <v>5260</v>
      </c>
      <c r="T178" s="10" t="str">
        <f t="shared" si="24"/>
        <v>百島中</v>
      </c>
      <c r="U178" s="55"/>
      <c r="V178" s="117">
        <f t="shared" si="29"/>
        <v>0</v>
      </c>
      <c r="W178" s="117" t="b">
        <f t="shared" si="30"/>
        <v>0</v>
      </c>
      <c r="X178" s="117" t="str">
        <f t="shared" si="31"/>
        <v> </v>
      </c>
      <c r="Z178" s="172">
        <v>5260</v>
      </c>
      <c r="AA178" s="172" t="s">
        <v>1459</v>
      </c>
      <c r="AB178" s="172" t="s">
        <v>840</v>
      </c>
      <c r="AC178" s="172" t="s">
        <v>804</v>
      </c>
      <c r="AD178" s="172" t="s">
        <v>804</v>
      </c>
      <c r="AE178" s="173" t="s">
        <v>841</v>
      </c>
      <c r="AF178" s="173" t="s">
        <v>842</v>
      </c>
      <c r="AG178" s="173" t="s">
        <v>843</v>
      </c>
      <c r="AH178" s="173" t="s">
        <v>844</v>
      </c>
      <c r="AJ178" s="124"/>
      <c r="AK178" s="172" t="s">
        <v>1916</v>
      </c>
      <c r="AM178" s="335"/>
      <c r="AN178" s="334"/>
      <c r="AO178" s="334"/>
      <c r="AV178" s="286">
        <f>IF(BB178="","",SUM(AW$17:AW178))</f>
      </c>
      <c r="AW178" s="286">
        <f t="shared" si="27"/>
      </c>
      <c r="AX178" s="82">
        <f>IF(ISBLANK('選手登録'!M178),"",'選手登録'!M178)</f>
      </c>
      <c r="AY178" s="82">
        <f>IF(ISBLANK('選手登録'!N178),"",'選手登録'!N178)</f>
      </c>
      <c r="AZ178" s="82">
        <f>IF(ISBLANK('選手登録'!O178),"",'選手登録'!O178)</f>
      </c>
      <c r="BA178" s="82">
        <f>IF(ISBLANK('選手登録'!F178),"",'選手登録'!F178)</f>
      </c>
      <c r="BB178" s="82">
        <f>IF(ISBLANK('選手登録'!G178),"",'選手登録'!G178)</f>
      </c>
      <c r="BC178" s="82">
        <f>IF(ISBLANK('選手登録'!H178),"",'選手登録'!H178)</f>
      </c>
      <c r="BD178" s="82">
        <f>IF(ISBLANK('選手登録'!K178),"",WIDECHAR('選手登録'!K178))</f>
      </c>
      <c r="BE178" s="82">
        <f>IF(ISBLANK('選手登録'!L178),"",WIDECHAR('選手登録'!L178))</f>
      </c>
      <c r="BF178" s="82" t="str">
        <f>IF(ISBLANK('選手登録'!P178),"",'選手登録'!P178)</f>
        <v>女</v>
      </c>
      <c r="BG178" s="82">
        <f>IF(ISBLANK('選手登録'!I178),"",'選手登録'!I178)</f>
      </c>
      <c r="BH178" s="82"/>
      <c r="BI178" s="356"/>
      <c r="BJ178" s="356"/>
      <c r="BK178" s="82"/>
    </row>
    <row r="179" spans="1:63" ht="13.5">
      <c r="A179" s="99"/>
      <c r="B179" s="103">
        <f>IF(ISBLANK(G179),"",COUNTA(G$17:G179)-2)</f>
      </c>
      <c r="C179" s="67"/>
      <c r="D179" s="72">
        <v>20076</v>
      </c>
      <c r="E179" s="39">
        <v>76</v>
      </c>
      <c r="F179" s="52">
        <f t="shared" si="28"/>
      </c>
      <c r="G179" s="137"/>
      <c r="H179" s="138"/>
      <c r="I179" s="139"/>
      <c r="J179" s="48">
        <f t="shared" si="32"/>
      </c>
      <c r="K179" s="154"/>
      <c r="L179" s="155"/>
      <c r="M179" s="308"/>
      <c r="N179" s="309"/>
      <c r="O179" s="310"/>
      <c r="P179" s="72" t="s">
        <v>1719</v>
      </c>
      <c r="Q179" s="73"/>
      <c r="R179" s="1"/>
      <c r="S179" s="14">
        <f t="shared" si="23"/>
        <v>5290</v>
      </c>
      <c r="T179" s="10" t="str">
        <f t="shared" si="24"/>
        <v>浦崎中</v>
      </c>
      <c r="U179" s="55"/>
      <c r="V179" s="117">
        <f t="shared" si="29"/>
        <v>0</v>
      </c>
      <c r="W179" s="117" t="b">
        <f t="shared" si="30"/>
        <v>0</v>
      </c>
      <c r="X179" s="117" t="str">
        <f t="shared" si="31"/>
        <v> </v>
      </c>
      <c r="Z179" s="172">
        <v>5290</v>
      </c>
      <c r="AA179" s="172" t="s">
        <v>1460</v>
      </c>
      <c r="AB179" s="172" t="s">
        <v>845</v>
      </c>
      <c r="AC179" s="172" t="s">
        <v>804</v>
      </c>
      <c r="AD179" s="172" t="s">
        <v>804</v>
      </c>
      <c r="AE179" s="173" t="s">
        <v>846</v>
      </c>
      <c r="AF179" s="173" t="s">
        <v>847</v>
      </c>
      <c r="AG179" s="173" t="s">
        <v>848</v>
      </c>
      <c r="AH179" s="173" t="s">
        <v>849</v>
      </c>
      <c r="AJ179" s="124"/>
      <c r="AK179" s="172" t="s">
        <v>1917</v>
      </c>
      <c r="AM179" s="335"/>
      <c r="AN179" s="334"/>
      <c r="AO179" s="334"/>
      <c r="AV179" s="286">
        <f>IF(BB179="","",SUM(AW$17:AW179))</f>
      </c>
      <c r="AW179" s="286">
        <f t="shared" si="27"/>
      </c>
      <c r="AX179" s="82">
        <f>IF(ISBLANK('選手登録'!M179),"",'選手登録'!M179)</f>
      </c>
      <c r="AY179" s="82">
        <f>IF(ISBLANK('選手登録'!N179),"",'選手登録'!N179)</f>
      </c>
      <c r="AZ179" s="82">
        <f>IF(ISBLANK('選手登録'!O179),"",'選手登録'!O179)</f>
      </c>
      <c r="BA179" s="82">
        <f>IF(ISBLANK('選手登録'!F179),"",'選手登録'!F179)</f>
      </c>
      <c r="BB179" s="82">
        <f>IF(ISBLANK('選手登録'!G179),"",'選手登録'!G179)</f>
      </c>
      <c r="BC179" s="82">
        <f>IF(ISBLANK('選手登録'!H179),"",'選手登録'!H179)</f>
      </c>
      <c r="BD179" s="82">
        <f>IF(ISBLANK('選手登録'!K179),"",WIDECHAR('選手登録'!K179))</f>
      </c>
      <c r="BE179" s="82">
        <f>IF(ISBLANK('選手登録'!L179),"",WIDECHAR('選手登録'!L179))</f>
      </c>
      <c r="BF179" s="82" t="str">
        <f>IF(ISBLANK('選手登録'!P179),"",'選手登録'!P179)</f>
        <v>女</v>
      </c>
      <c r="BG179" s="82">
        <f>IF(ISBLANK('選手登録'!I179),"",'選手登録'!I179)</f>
      </c>
      <c r="BH179" s="82"/>
      <c r="BI179" s="356"/>
      <c r="BJ179" s="356"/>
      <c r="BK179" s="82"/>
    </row>
    <row r="180" spans="1:63" ht="13.5">
      <c r="A180" s="99"/>
      <c r="B180" s="103">
        <f>IF(ISBLANK(G180),"",COUNTA(G$17:G180)-2)</f>
      </c>
      <c r="C180" s="67"/>
      <c r="D180" s="72">
        <v>20077</v>
      </c>
      <c r="E180" s="43">
        <v>77</v>
      </c>
      <c r="F180" s="53">
        <f t="shared" si="28"/>
      </c>
      <c r="G180" s="131"/>
      <c r="H180" s="132"/>
      <c r="I180" s="133"/>
      <c r="J180" s="41">
        <f t="shared" si="32"/>
      </c>
      <c r="K180" s="150"/>
      <c r="L180" s="151"/>
      <c r="M180" s="297"/>
      <c r="N180" s="298"/>
      <c r="O180" s="299"/>
      <c r="P180" s="72" t="s">
        <v>1719</v>
      </c>
      <c r="Q180" s="73"/>
      <c r="R180" s="1"/>
      <c r="S180" s="14">
        <f t="shared" si="23"/>
        <v>5320</v>
      </c>
      <c r="T180" s="10" t="str">
        <f t="shared" si="24"/>
        <v>向東中</v>
      </c>
      <c r="U180" s="55"/>
      <c r="V180" s="117">
        <f t="shared" si="29"/>
        <v>0</v>
      </c>
      <c r="W180" s="117" t="b">
        <f t="shared" si="30"/>
        <v>0</v>
      </c>
      <c r="X180" s="117" t="str">
        <f t="shared" si="31"/>
        <v> </v>
      </c>
      <c r="Z180" s="172">
        <v>5320</v>
      </c>
      <c r="AA180" s="172" t="s">
        <v>1461</v>
      </c>
      <c r="AB180" s="172" t="s">
        <v>850</v>
      </c>
      <c r="AC180" s="172" t="s">
        <v>804</v>
      </c>
      <c r="AD180" s="172" t="s">
        <v>804</v>
      </c>
      <c r="AE180" s="173" t="s">
        <v>851</v>
      </c>
      <c r="AF180" s="173" t="s">
        <v>852</v>
      </c>
      <c r="AG180" s="173" t="s">
        <v>853</v>
      </c>
      <c r="AH180" s="173" t="s">
        <v>854</v>
      </c>
      <c r="AJ180" s="124"/>
      <c r="AK180" s="172" t="s">
        <v>1918</v>
      </c>
      <c r="AM180" s="335"/>
      <c r="AN180" s="334"/>
      <c r="AO180" s="334"/>
      <c r="AV180" s="286">
        <f>IF(BB180="","",SUM(AW$17:AW180))</f>
      </c>
      <c r="AW180" s="286">
        <f t="shared" si="27"/>
      </c>
      <c r="AX180" s="82">
        <f>IF(ISBLANK('選手登録'!M180),"",'選手登録'!M180)</f>
      </c>
      <c r="AY180" s="82">
        <f>IF(ISBLANK('選手登録'!N180),"",'選手登録'!N180)</f>
      </c>
      <c r="AZ180" s="82">
        <f>IF(ISBLANK('選手登録'!O180),"",'選手登録'!O180)</f>
      </c>
      <c r="BA180" s="82">
        <f>IF(ISBLANK('選手登録'!F180),"",'選手登録'!F180)</f>
      </c>
      <c r="BB180" s="82">
        <f>IF(ISBLANK('選手登録'!G180),"",'選手登録'!G180)</f>
      </c>
      <c r="BC180" s="82">
        <f>IF(ISBLANK('選手登録'!H180),"",'選手登録'!H180)</f>
      </c>
      <c r="BD180" s="82">
        <f>IF(ISBLANK('選手登録'!K180),"",WIDECHAR('選手登録'!K180))</f>
      </c>
      <c r="BE180" s="82">
        <f>IF(ISBLANK('選手登録'!L180),"",WIDECHAR('選手登録'!L180))</f>
      </c>
      <c r="BF180" s="82" t="str">
        <f>IF(ISBLANK('選手登録'!P180),"",'選手登録'!P180)</f>
        <v>女</v>
      </c>
      <c r="BG180" s="82">
        <f>IF(ISBLANK('選手登録'!I180),"",'選手登録'!I180)</f>
      </c>
      <c r="BH180" s="82"/>
      <c r="BI180" s="356"/>
      <c r="BJ180" s="356"/>
      <c r="BK180" s="82"/>
    </row>
    <row r="181" spans="1:63" ht="13.5">
      <c r="A181" s="99"/>
      <c r="B181" s="103">
        <f>IF(ISBLANK(G181),"",COUNTA(G$17:G181)-2)</f>
      </c>
      <c r="C181" s="67"/>
      <c r="D181" s="72">
        <v>20078</v>
      </c>
      <c r="E181" s="43">
        <v>78</v>
      </c>
      <c r="F181" s="53">
        <f t="shared" si="28"/>
      </c>
      <c r="G181" s="131"/>
      <c r="H181" s="132"/>
      <c r="I181" s="133"/>
      <c r="J181" s="41">
        <f t="shared" si="32"/>
      </c>
      <c r="K181" s="150"/>
      <c r="L181" s="151"/>
      <c r="M181" s="297"/>
      <c r="N181" s="298"/>
      <c r="O181" s="299"/>
      <c r="P181" s="72" t="s">
        <v>1719</v>
      </c>
      <c r="Q181" s="73"/>
      <c r="R181" s="1"/>
      <c r="S181" s="14">
        <f t="shared" si="23"/>
        <v>5350</v>
      </c>
      <c r="T181" s="10" t="str">
        <f t="shared" si="24"/>
        <v>御調中</v>
      </c>
      <c r="U181" s="55"/>
      <c r="V181" s="117">
        <f t="shared" si="29"/>
        <v>0</v>
      </c>
      <c r="W181" s="117" t="b">
        <f t="shared" si="30"/>
        <v>0</v>
      </c>
      <c r="X181" s="117" t="str">
        <f t="shared" si="31"/>
        <v> </v>
      </c>
      <c r="Z181" s="172">
        <v>5350</v>
      </c>
      <c r="AA181" s="172" t="s">
        <v>1462</v>
      </c>
      <c r="AB181" s="172" t="s">
        <v>855</v>
      </c>
      <c r="AC181" s="172" t="s">
        <v>804</v>
      </c>
      <c r="AD181" s="172" t="s">
        <v>804</v>
      </c>
      <c r="AE181" s="173" t="s">
        <v>856</v>
      </c>
      <c r="AF181" s="173" t="s">
        <v>857</v>
      </c>
      <c r="AG181" s="173" t="s">
        <v>858</v>
      </c>
      <c r="AH181" s="173" t="s">
        <v>859</v>
      </c>
      <c r="AJ181" s="124"/>
      <c r="AK181" s="172" t="s">
        <v>1919</v>
      </c>
      <c r="AM181" s="335"/>
      <c r="AN181" s="334"/>
      <c r="AO181" s="334"/>
      <c r="AV181" s="286">
        <f>IF(BB181="","",SUM(AW$17:AW181))</f>
      </c>
      <c r="AW181" s="286">
        <f t="shared" si="27"/>
      </c>
      <c r="AX181" s="82">
        <f>IF(ISBLANK('選手登録'!M181),"",'選手登録'!M181)</f>
      </c>
      <c r="AY181" s="82">
        <f>IF(ISBLANK('選手登録'!N181),"",'選手登録'!N181)</f>
      </c>
      <c r="AZ181" s="82">
        <f>IF(ISBLANK('選手登録'!O181),"",'選手登録'!O181)</f>
      </c>
      <c r="BA181" s="82">
        <f>IF(ISBLANK('選手登録'!F181),"",'選手登録'!F181)</f>
      </c>
      <c r="BB181" s="82">
        <f>IF(ISBLANK('選手登録'!G181),"",'選手登録'!G181)</f>
      </c>
      <c r="BC181" s="82">
        <f>IF(ISBLANK('選手登録'!H181),"",'選手登録'!H181)</f>
      </c>
      <c r="BD181" s="82">
        <f>IF(ISBLANK('選手登録'!K181),"",WIDECHAR('選手登録'!K181))</f>
      </c>
      <c r="BE181" s="82">
        <f>IF(ISBLANK('選手登録'!L181),"",WIDECHAR('選手登録'!L181))</f>
      </c>
      <c r="BF181" s="82" t="str">
        <f>IF(ISBLANK('選手登録'!P181),"",'選手登録'!P181)</f>
        <v>女</v>
      </c>
      <c r="BG181" s="82">
        <f>IF(ISBLANK('選手登録'!I181),"",'選手登録'!I181)</f>
      </c>
      <c r="BH181" s="82"/>
      <c r="BI181" s="356"/>
      <c r="BJ181" s="356"/>
      <c r="BK181" s="82"/>
    </row>
    <row r="182" spans="1:63" ht="13.5">
      <c r="A182" s="99"/>
      <c r="B182" s="103">
        <f>IF(ISBLANK(G182),"",COUNTA(G$17:G182)-2)</f>
      </c>
      <c r="C182" s="67"/>
      <c r="D182" s="72">
        <v>20079</v>
      </c>
      <c r="E182" s="43">
        <v>79</v>
      </c>
      <c r="F182" s="53">
        <f t="shared" si="28"/>
      </c>
      <c r="G182" s="131"/>
      <c r="H182" s="132"/>
      <c r="I182" s="133"/>
      <c r="J182" s="41">
        <f t="shared" si="32"/>
      </c>
      <c r="K182" s="150"/>
      <c r="L182" s="151"/>
      <c r="M182" s="297"/>
      <c r="N182" s="298"/>
      <c r="O182" s="299"/>
      <c r="P182" s="72" t="s">
        <v>1719</v>
      </c>
      <c r="Q182" s="73"/>
      <c r="R182" s="1"/>
      <c r="S182" s="14">
        <f t="shared" si="23"/>
        <v>5380</v>
      </c>
      <c r="T182" s="10" t="str">
        <f t="shared" si="24"/>
        <v>向島中</v>
      </c>
      <c r="U182" s="55"/>
      <c r="V182" s="117">
        <f t="shared" si="29"/>
        <v>0</v>
      </c>
      <c r="W182" s="117" t="b">
        <f t="shared" si="30"/>
        <v>0</v>
      </c>
      <c r="X182" s="117" t="str">
        <f t="shared" si="31"/>
        <v> </v>
      </c>
      <c r="Z182" s="172">
        <v>5380</v>
      </c>
      <c r="AA182" s="172" t="s">
        <v>1463</v>
      </c>
      <c r="AB182" s="172" t="s">
        <v>860</v>
      </c>
      <c r="AC182" s="172" t="s">
        <v>804</v>
      </c>
      <c r="AD182" s="172" t="s">
        <v>804</v>
      </c>
      <c r="AE182" s="173" t="s">
        <v>861</v>
      </c>
      <c r="AF182" s="173" t="s">
        <v>862</v>
      </c>
      <c r="AG182" s="173" t="s">
        <v>863</v>
      </c>
      <c r="AH182" s="173" t="s">
        <v>864</v>
      </c>
      <c r="AJ182" s="124"/>
      <c r="AK182" s="172" t="s">
        <v>1920</v>
      </c>
      <c r="AM182" s="335"/>
      <c r="AN182" s="334"/>
      <c r="AO182" s="334"/>
      <c r="AV182" s="286">
        <f>IF(BB182="","",SUM(AW$17:AW182))</f>
      </c>
      <c r="AW182" s="286">
        <f t="shared" si="27"/>
      </c>
      <c r="AX182" s="82">
        <f>IF(ISBLANK('選手登録'!M182),"",'選手登録'!M182)</f>
      </c>
      <c r="AY182" s="82">
        <f>IF(ISBLANK('選手登録'!N182),"",'選手登録'!N182)</f>
      </c>
      <c r="AZ182" s="82">
        <f>IF(ISBLANK('選手登録'!O182),"",'選手登録'!O182)</f>
      </c>
      <c r="BA182" s="82">
        <f>IF(ISBLANK('選手登録'!F182),"",'選手登録'!F182)</f>
      </c>
      <c r="BB182" s="82">
        <f>IF(ISBLANK('選手登録'!G182),"",'選手登録'!G182)</f>
      </c>
      <c r="BC182" s="82">
        <f>IF(ISBLANK('選手登録'!H182),"",'選手登録'!H182)</f>
      </c>
      <c r="BD182" s="82">
        <f>IF(ISBLANK('選手登録'!K182),"",WIDECHAR('選手登録'!K182))</f>
      </c>
      <c r="BE182" s="82">
        <f>IF(ISBLANK('選手登録'!L182),"",WIDECHAR('選手登録'!L182))</f>
      </c>
      <c r="BF182" s="82" t="str">
        <f>IF(ISBLANK('選手登録'!P182),"",'選手登録'!P182)</f>
        <v>女</v>
      </c>
      <c r="BG182" s="82">
        <f>IF(ISBLANK('選手登録'!I182),"",'選手登録'!I182)</f>
      </c>
      <c r="BH182" s="82"/>
      <c r="BI182" s="356"/>
      <c r="BJ182" s="356"/>
      <c r="BK182" s="82"/>
    </row>
    <row r="183" spans="1:63" ht="14.25" thickBot="1">
      <c r="A183" s="99"/>
      <c r="B183" s="103">
        <f>IF(ISBLANK(G183),"",COUNTA(G$17:G183)-2)</f>
      </c>
      <c r="C183" s="67"/>
      <c r="D183" s="72">
        <v>20080</v>
      </c>
      <c r="E183" s="44">
        <v>80</v>
      </c>
      <c r="F183" s="54">
        <f t="shared" si="28"/>
      </c>
      <c r="G183" s="140"/>
      <c r="H183" s="141"/>
      <c r="I183" s="142"/>
      <c r="J183" s="49">
        <f t="shared" si="32"/>
      </c>
      <c r="K183" s="156"/>
      <c r="L183" s="157"/>
      <c r="M183" s="300"/>
      <c r="N183" s="301"/>
      <c r="O183" s="302"/>
      <c r="P183" s="72" t="s">
        <v>1719</v>
      </c>
      <c r="Q183" s="73"/>
      <c r="R183" s="1"/>
      <c r="S183" s="14">
        <f t="shared" si="23"/>
        <v>5410</v>
      </c>
      <c r="T183" s="75" t="str">
        <f t="shared" si="24"/>
        <v>因島南中</v>
      </c>
      <c r="U183" s="55"/>
      <c r="V183" s="117">
        <f t="shared" si="29"/>
        <v>0</v>
      </c>
      <c r="W183" s="117" t="b">
        <f t="shared" si="30"/>
        <v>0</v>
      </c>
      <c r="X183" s="117" t="str">
        <f t="shared" si="31"/>
        <v> </v>
      </c>
      <c r="Z183" s="172">
        <v>5410</v>
      </c>
      <c r="AA183" s="172" t="s">
        <v>1464</v>
      </c>
      <c r="AB183" s="172" t="s">
        <v>865</v>
      </c>
      <c r="AC183" s="172" t="s">
        <v>804</v>
      </c>
      <c r="AD183" s="172" t="s">
        <v>804</v>
      </c>
      <c r="AE183" s="173" t="s">
        <v>866</v>
      </c>
      <c r="AF183" s="173" t="s">
        <v>867</v>
      </c>
      <c r="AG183" s="173" t="s">
        <v>868</v>
      </c>
      <c r="AH183" s="173" t="s">
        <v>869</v>
      </c>
      <c r="AJ183" s="124"/>
      <c r="AK183" s="172" t="s">
        <v>1921</v>
      </c>
      <c r="AM183" s="335"/>
      <c r="AN183" s="334"/>
      <c r="AO183" s="334"/>
      <c r="AV183" s="286">
        <f>IF(BB183="","",SUM(AW$17:AW183))</f>
      </c>
      <c r="AW183" s="286">
        <f t="shared" si="27"/>
      </c>
      <c r="AX183" s="82">
        <f>IF(ISBLANK('選手登録'!M183),"",'選手登録'!M183)</f>
      </c>
      <c r="AY183" s="82">
        <f>IF(ISBLANK('選手登録'!N183),"",'選手登録'!N183)</f>
      </c>
      <c r="AZ183" s="82">
        <f>IF(ISBLANK('選手登録'!O183),"",'選手登録'!O183)</f>
      </c>
      <c r="BA183" s="82">
        <f>IF(ISBLANK('選手登録'!F183),"",'選手登録'!F183)</f>
      </c>
      <c r="BB183" s="82">
        <f>IF(ISBLANK('選手登録'!G183),"",'選手登録'!G183)</f>
      </c>
      <c r="BC183" s="82">
        <f>IF(ISBLANK('選手登録'!H183),"",'選手登録'!H183)</f>
      </c>
      <c r="BD183" s="82">
        <f>IF(ISBLANK('選手登録'!K183),"",WIDECHAR('選手登録'!K183))</f>
      </c>
      <c r="BE183" s="82">
        <f>IF(ISBLANK('選手登録'!L183),"",WIDECHAR('選手登録'!L183))</f>
      </c>
      <c r="BF183" s="82" t="str">
        <f>IF(ISBLANK('選手登録'!P183),"",'選手登録'!P183)</f>
        <v>女</v>
      </c>
      <c r="BG183" s="82">
        <f>IF(ISBLANK('選手登録'!I183),"",'選手登録'!I183)</f>
      </c>
      <c r="BH183" s="82"/>
      <c r="BI183" s="356"/>
      <c r="BJ183" s="356"/>
      <c r="BK183" s="82"/>
    </row>
    <row r="184" spans="1:63" ht="13.5">
      <c r="A184" s="99"/>
      <c r="B184" s="103"/>
      <c r="C184" s="67"/>
      <c r="D184" s="70"/>
      <c r="E184" s="70"/>
      <c r="F184" s="62"/>
      <c r="G184" s="62"/>
      <c r="H184" s="62"/>
      <c r="I184" s="62"/>
      <c r="J184" s="62"/>
      <c r="K184" s="62"/>
      <c r="L184" s="62"/>
      <c r="M184" s="62"/>
      <c r="N184" s="62"/>
      <c r="O184" s="62"/>
      <c r="P184" s="62"/>
      <c r="Q184" s="65"/>
      <c r="R184" s="1"/>
      <c r="S184" s="14">
        <f t="shared" si="23"/>
        <v>5440</v>
      </c>
      <c r="T184" s="10" t="str">
        <f t="shared" si="24"/>
        <v>因北中</v>
      </c>
      <c r="U184" s="55"/>
      <c r="Z184" s="172">
        <v>5440</v>
      </c>
      <c r="AA184" s="172" t="s">
        <v>1465</v>
      </c>
      <c r="AB184" s="172" t="s">
        <v>870</v>
      </c>
      <c r="AC184" s="172" t="s">
        <v>804</v>
      </c>
      <c r="AD184" s="172" t="s">
        <v>804</v>
      </c>
      <c r="AE184" s="173" t="s">
        <v>871</v>
      </c>
      <c r="AF184" s="173" t="s">
        <v>872</v>
      </c>
      <c r="AG184" s="173" t="s">
        <v>873</v>
      </c>
      <c r="AH184" s="173" t="s">
        <v>874</v>
      </c>
      <c r="AJ184" s="124"/>
      <c r="AK184" s="172" t="s">
        <v>1922</v>
      </c>
      <c r="AM184" s="337"/>
      <c r="AN184" s="334"/>
      <c r="AO184" s="334"/>
      <c r="AV184" s="286"/>
      <c r="AW184" s="286"/>
      <c r="AX184" s="286"/>
      <c r="AY184" s="286"/>
      <c r="AZ184" s="286"/>
      <c r="BA184" s="286"/>
      <c r="BB184" s="286"/>
      <c r="BC184" s="286"/>
      <c r="BD184" s="286"/>
      <c r="BE184" s="82"/>
      <c r="BF184" s="82"/>
      <c r="BG184" s="82"/>
      <c r="BH184" s="82"/>
      <c r="BI184" s="352"/>
      <c r="BJ184" s="352"/>
      <c r="BK184" s="82"/>
    </row>
    <row r="185" spans="1:63" ht="14.25" thickBot="1">
      <c r="A185" s="99"/>
      <c r="B185" s="100"/>
      <c r="C185" s="76"/>
      <c r="D185" s="77"/>
      <c r="E185" s="77"/>
      <c r="F185" s="78"/>
      <c r="G185" s="78"/>
      <c r="H185" s="78"/>
      <c r="I185" s="78"/>
      <c r="J185" s="78"/>
      <c r="K185" s="78"/>
      <c r="L185" s="78"/>
      <c r="M185" s="78"/>
      <c r="N185" s="78"/>
      <c r="O185" s="78"/>
      <c r="P185" s="78"/>
      <c r="Q185" s="79"/>
      <c r="R185" s="1"/>
      <c r="S185" s="14">
        <f t="shared" si="23"/>
        <v>5470</v>
      </c>
      <c r="T185" s="10" t="str">
        <f t="shared" si="24"/>
        <v>重井中</v>
      </c>
      <c r="U185" s="55"/>
      <c r="Z185" s="172">
        <v>5470</v>
      </c>
      <c r="AA185" s="172" t="s">
        <v>1466</v>
      </c>
      <c r="AB185" s="172" t="s">
        <v>875</v>
      </c>
      <c r="AC185" s="172" t="s">
        <v>804</v>
      </c>
      <c r="AD185" s="172" t="s">
        <v>804</v>
      </c>
      <c r="AE185" s="173" t="s">
        <v>876</v>
      </c>
      <c r="AF185" s="173" t="s">
        <v>877</v>
      </c>
      <c r="AG185" s="173" t="s">
        <v>878</v>
      </c>
      <c r="AH185" s="173" t="s">
        <v>879</v>
      </c>
      <c r="AJ185" s="124"/>
      <c r="AK185" s="172" t="s">
        <v>1923</v>
      </c>
      <c r="AM185" s="335"/>
      <c r="AN185" s="334"/>
      <c r="AO185" s="334"/>
      <c r="AV185" s="286"/>
      <c r="AW185" s="286"/>
      <c r="AX185" s="286"/>
      <c r="AY185" s="286"/>
      <c r="AZ185" s="286"/>
      <c r="BA185" s="286"/>
      <c r="BB185" s="286"/>
      <c r="BC185" s="286"/>
      <c r="BD185" s="286"/>
      <c r="BE185" s="82"/>
      <c r="BF185" s="82"/>
      <c r="BG185" s="82"/>
      <c r="BH185" s="82"/>
      <c r="BI185" s="352"/>
      <c r="BJ185" s="352"/>
      <c r="BK185" s="82"/>
    </row>
    <row r="186" spans="1:63" ht="14.25" thickTop="1">
      <c r="A186" s="99"/>
      <c r="B186" s="104"/>
      <c r="C186" s="6"/>
      <c r="D186" s="6"/>
      <c r="E186" s="6"/>
      <c r="F186" s="6"/>
      <c r="G186" s="6"/>
      <c r="H186" s="6"/>
      <c r="I186" s="6"/>
      <c r="J186" s="6"/>
      <c r="K186" s="6"/>
      <c r="L186" s="6"/>
      <c r="M186" s="6"/>
      <c r="N186" s="6"/>
      <c r="O186" s="6"/>
      <c r="P186" s="6"/>
      <c r="Q186" s="6"/>
      <c r="R186" s="1"/>
      <c r="S186" s="14">
        <f t="shared" si="23"/>
        <v>5500</v>
      </c>
      <c r="T186" s="10" t="str">
        <f t="shared" si="24"/>
        <v>瀬戸田中</v>
      </c>
      <c r="U186" s="55"/>
      <c r="Z186" s="172">
        <v>5500</v>
      </c>
      <c r="AA186" s="172" t="s">
        <v>1467</v>
      </c>
      <c r="AB186" s="172" t="s">
        <v>880</v>
      </c>
      <c r="AC186" s="172" t="s">
        <v>804</v>
      </c>
      <c r="AD186" s="172" t="s">
        <v>804</v>
      </c>
      <c r="AE186" s="173" t="s">
        <v>881</v>
      </c>
      <c r="AF186" s="173" t="s">
        <v>882</v>
      </c>
      <c r="AG186" s="173" t="s">
        <v>883</v>
      </c>
      <c r="AH186" s="173" t="s">
        <v>884</v>
      </c>
      <c r="AJ186" s="124"/>
      <c r="AK186" s="172" t="s">
        <v>1924</v>
      </c>
      <c r="AM186" s="335"/>
      <c r="AN186" s="334"/>
      <c r="AO186" s="334"/>
      <c r="AV186" s="286"/>
      <c r="AW186" s="286"/>
      <c r="AX186" s="286"/>
      <c r="AY186" s="286"/>
      <c r="AZ186" s="286"/>
      <c r="BA186" s="286"/>
      <c r="BB186" s="286"/>
      <c r="BC186" s="286"/>
      <c r="BD186" s="286"/>
      <c r="BE186" s="82"/>
      <c r="BF186" s="82"/>
      <c r="BG186" s="82"/>
      <c r="BH186" s="82"/>
      <c r="BI186" s="352"/>
      <c r="BJ186" s="352"/>
      <c r="BK186" s="82"/>
    </row>
    <row r="187" spans="1:63" ht="13.5">
      <c r="A187" s="99"/>
      <c r="B187" s="104"/>
      <c r="R187" s="1"/>
      <c r="S187" s="14">
        <f t="shared" si="23"/>
        <v>5530</v>
      </c>
      <c r="T187" s="10">
        <f t="shared" si="24"/>
      </c>
      <c r="U187" s="55"/>
      <c r="Z187" s="172">
        <v>5530</v>
      </c>
      <c r="AA187" s="172"/>
      <c r="AB187" s="172"/>
      <c r="AC187" s="172"/>
      <c r="AD187" s="172"/>
      <c r="AE187" s="173"/>
      <c r="AF187" s="173"/>
      <c r="AG187" s="173"/>
      <c r="AH187" s="173"/>
      <c r="AJ187" s="124"/>
      <c r="AK187" s="172"/>
      <c r="AM187" s="335"/>
      <c r="AN187" s="334"/>
      <c r="AO187" s="334"/>
      <c r="AV187" s="286"/>
      <c r="AW187" s="286"/>
      <c r="AX187" s="286"/>
      <c r="AY187" s="286"/>
      <c r="AZ187" s="286"/>
      <c r="BA187" s="286"/>
      <c r="BB187" s="286"/>
      <c r="BC187" s="286"/>
      <c r="BD187" s="286"/>
      <c r="BE187" s="82"/>
      <c r="BF187" s="82"/>
      <c r="BG187" s="82"/>
      <c r="BH187" s="82"/>
      <c r="BI187" s="352"/>
      <c r="BJ187" s="352"/>
      <c r="BK187" s="82"/>
    </row>
    <row r="188" spans="1:63" ht="13.5">
      <c r="A188" s="99"/>
      <c r="B188" s="104"/>
      <c r="R188" s="1"/>
      <c r="S188" s="14">
        <f t="shared" si="23"/>
        <v>5560</v>
      </c>
      <c r="T188" s="10" t="str">
        <f t="shared" si="24"/>
        <v>尾道中</v>
      </c>
      <c r="U188" s="55"/>
      <c r="Z188" s="172">
        <v>5560</v>
      </c>
      <c r="AA188" s="172" t="s">
        <v>1468</v>
      </c>
      <c r="AB188" s="172" t="s">
        <v>885</v>
      </c>
      <c r="AC188" s="172" t="s">
        <v>804</v>
      </c>
      <c r="AD188" s="172" t="s">
        <v>804</v>
      </c>
      <c r="AE188" s="173" t="s">
        <v>1620</v>
      </c>
      <c r="AF188" s="173" t="s">
        <v>1616</v>
      </c>
      <c r="AG188" s="173" t="s">
        <v>1617</v>
      </c>
      <c r="AH188" s="173" t="s">
        <v>1618</v>
      </c>
      <c r="AJ188" s="124"/>
      <c r="AK188" s="172" t="s">
        <v>1925</v>
      </c>
      <c r="AM188" s="338"/>
      <c r="AN188" s="334"/>
      <c r="AO188" s="334"/>
      <c r="AV188" s="286"/>
      <c r="AW188" s="286"/>
      <c r="AX188" s="286"/>
      <c r="AY188" s="286"/>
      <c r="AZ188" s="286"/>
      <c r="BA188" s="286"/>
      <c r="BB188" s="286"/>
      <c r="BC188" s="286"/>
      <c r="BD188" s="286"/>
      <c r="BE188" s="82"/>
      <c r="BF188" s="82"/>
      <c r="BG188" s="82"/>
      <c r="BH188" s="82"/>
      <c r="BI188" s="352"/>
      <c r="BJ188" s="352"/>
      <c r="BK188" s="82"/>
    </row>
    <row r="189" spans="1:63" ht="13.5">
      <c r="A189" s="99"/>
      <c r="B189" s="104"/>
      <c r="R189" s="1"/>
      <c r="S189" s="14">
        <f t="shared" si="23"/>
        <v>5590</v>
      </c>
      <c r="T189" s="10" t="str">
        <f t="shared" si="24"/>
        <v>尾道特支</v>
      </c>
      <c r="U189" s="55"/>
      <c r="Z189" s="172">
        <v>5590</v>
      </c>
      <c r="AA189" s="172" t="s">
        <v>1619</v>
      </c>
      <c r="AB189" s="172" t="s">
        <v>887</v>
      </c>
      <c r="AC189" s="172" t="s">
        <v>804</v>
      </c>
      <c r="AD189" s="172" t="s">
        <v>804</v>
      </c>
      <c r="AE189" s="173" t="s">
        <v>886</v>
      </c>
      <c r="AF189" s="173" t="s">
        <v>888</v>
      </c>
      <c r="AG189" s="173" t="s">
        <v>889</v>
      </c>
      <c r="AH189" s="173" t="s">
        <v>890</v>
      </c>
      <c r="AJ189" s="124"/>
      <c r="AK189" s="172" t="s">
        <v>1812</v>
      </c>
      <c r="AM189" s="338"/>
      <c r="AN189" s="334"/>
      <c r="AO189" s="334"/>
      <c r="AV189" s="286"/>
      <c r="AW189" s="286"/>
      <c r="AX189" s="286"/>
      <c r="AY189" s="286"/>
      <c r="AZ189" s="286"/>
      <c r="BA189" s="286"/>
      <c r="BB189" s="286"/>
      <c r="BC189" s="286"/>
      <c r="BD189" s="286"/>
      <c r="BE189" s="82"/>
      <c r="BF189" s="82"/>
      <c r="BG189" s="82"/>
      <c r="BH189" s="82"/>
      <c r="BI189" s="352"/>
      <c r="BJ189" s="352"/>
      <c r="BK189" s="82"/>
    </row>
    <row r="190" spans="1:63" ht="13.5">
      <c r="A190" s="6"/>
      <c r="B190" s="7"/>
      <c r="R190" s="1"/>
      <c r="S190" s="14">
        <f t="shared" si="23"/>
        <v>5620</v>
      </c>
      <c r="T190" s="10" t="str">
        <f t="shared" si="24"/>
        <v>三原第一中</v>
      </c>
      <c r="U190" s="55"/>
      <c r="Z190" s="172">
        <v>5620</v>
      </c>
      <c r="AA190" s="172" t="s">
        <v>1469</v>
      </c>
      <c r="AB190" s="172" t="s">
        <v>892</v>
      </c>
      <c r="AC190" s="172" t="s">
        <v>891</v>
      </c>
      <c r="AD190" s="172" t="s">
        <v>891</v>
      </c>
      <c r="AE190" s="173" t="s">
        <v>893</v>
      </c>
      <c r="AF190" s="173" t="s">
        <v>1621</v>
      </c>
      <c r="AG190" s="173" t="s">
        <v>894</v>
      </c>
      <c r="AH190" s="173" t="s">
        <v>895</v>
      </c>
      <c r="AJ190" s="124"/>
      <c r="AK190" s="172" t="s">
        <v>1926</v>
      </c>
      <c r="AM190" s="335"/>
      <c r="AN190" s="334"/>
      <c r="AO190" s="334"/>
      <c r="AV190" s="286"/>
      <c r="AW190" s="286"/>
      <c r="AX190" s="286"/>
      <c r="AY190" s="286"/>
      <c r="AZ190" s="286"/>
      <c r="BA190" s="286"/>
      <c r="BB190" s="286"/>
      <c r="BC190" s="286"/>
      <c r="BD190" s="286"/>
      <c r="BE190" s="82"/>
      <c r="BF190" s="82"/>
      <c r="BG190" s="82"/>
      <c r="BH190" s="82"/>
      <c r="BI190" s="352"/>
      <c r="BJ190" s="352"/>
      <c r="BK190" s="82"/>
    </row>
    <row r="191" spans="1:63" ht="13.5">
      <c r="A191" s="6"/>
      <c r="B191" s="7"/>
      <c r="R191" s="1"/>
      <c r="S191" s="14">
        <f t="shared" si="23"/>
        <v>5650</v>
      </c>
      <c r="T191" s="10" t="str">
        <f t="shared" si="24"/>
        <v>三原第二中</v>
      </c>
      <c r="U191" s="55"/>
      <c r="Z191" s="172">
        <v>5650</v>
      </c>
      <c r="AA191" s="172" t="s">
        <v>1470</v>
      </c>
      <c r="AB191" s="172" t="s">
        <v>896</v>
      </c>
      <c r="AC191" s="172" t="s">
        <v>891</v>
      </c>
      <c r="AD191" s="172" t="s">
        <v>891</v>
      </c>
      <c r="AE191" s="173" t="s">
        <v>897</v>
      </c>
      <c r="AF191" s="173" t="s">
        <v>898</v>
      </c>
      <c r="AG191" s="173" t="s">
        <v>899</v>
      </c>
      <c r="AH191" s="173" t="s">
        <v>900</v>
      </c>
      <c r="AJ191" s="124"/>
      <c r="AK191" s="172" t="s">
        <v>1927</v>
      </c>
      <c r="AM191" s="335"/>
      <c r="AN191" s="334"/>
      <c r="AO191" s="334"/>
      <c r="AV191" s="286"/>
      <c r="AW191" s="286"/>
      <c r="AX191" s="286"/>
      <c r="AY191" s="286"/>
      <c r="AZ191" s="286"/>
      <c r="BA191" s="286"/>
      <c r="BB191" s="286"/>
      <c r="BC191" s="286"/>
      <c r="BD191" s="286"/>
      <c r="BE191" s="82"/>
      <c r="BF191" s="82"/>
      <c r="BG191" s="82"/>
      <c r="BH191" s="82"/>
      <c r="BI191" s="352"/>
      <c r="BJ191" s="352"/>
      <c r="BK191" s="82"/>
    </row>
    <row r="192" spans="1:63" ht="13.5">
      <c r="A192" s="6"/>
      <c r="B192" s="7"/>
      <c r="S192" s="14">
        <f t="shared" si="23"/>
        <v>5680</v>
      </c>
      <c r="T192" s="10" t="str">
        <f t="shared" si="24"/>
        <v>三原第三中</v>
      </c>
      <c r="U192" s="55"/>
      <c r="Z192" s="172">
        <v>5680</v>
      </c>
      <c r="AA192" s="172" t="s">
        <v>1471</v>
      </c>
      <c r="AB192" s="172" t="s">
        <v>901</v>
      </c>
      <c r="AC192" s="172" t="s">
        <v>891</v>
      </c>
      <c r="AD192" s="172" t="s">
        <v>891</v>
      </c>
      <c r="AE192" s="173" t="s">
        <v>902</v>
      </c>
      <c r="AF192" s="173" t="s">
        <v>903</v>
      </c>
      <c r="AG192" s="173" t="s">
        <v>904</v>
      </c>
      <c r="AH192" s="173" t="s">
        <v>905</v>
      </c>
      <c r="AJ192" s="124"/>
      <c r="AK192" s="172" t="s">
        <v>1928</v>
      </c>
      <c r="AM192" s="335"/>
      <c r="AN192" s="334"/>
      <c r="AO192" s="334"/>
      <c r="AV192" s="286"/>
      <c r="AW192" s="286"/>
      <c r="AX192" s="286"/>
      <c r="AY192" s="286"/>
      <c r="AZ192" s="286"/>
      <c r="BA192" s="286"/>
      <c r="BB192" s="286"/>
      <c r="BC192" s="286"/>
      <c r="BD192" s="286"/>
      <c r="BE192" s="82"/>
      <c r="BF192" s="82"/>
      <c r="BG192" s="82"/>
      <c r="BH192" s="82"/>
      <c r="BI192" s="352"/>
      <c r="BJ192" s="352"/>
      <c r="BK192" s="82"/>
    </row>
    <row r="193" spans="1:63" ht="13.5">
      <c r="A193" s="6"/>
      <c r="B193" s="7"/>
      <c r="S193" s="14">
        <f t="shared" si="23"/>
        <v>5710</v>
      </c>
      <c r="T193" s="10" t="str">
        <f t="shared" si="24"/>
        <v>三原第四中</v>
      </c>
      <c r="U193" s="55"/>
      <c r="Z193" s="172">
        <v>5710</v>
      </c>
      <c r="AA193" s="172" t="s">
        <v>1472</v>
      </c>
      <c r="AB193" s="172" t="s">
        <v>906</v>
      </c>
      <c r="AC193" s="172" t="s">
        <v>891</v>
      </c>
      <c r="AD193" s="172" t="s">
        <v>891</v>
      </c>
      <c r="AE193" s="173" t="s">
        <v>907</v>
      </c>
      <c r="AF193" s="173" t="s">
        <v>1622</v>
      </c>
      <c r="AG193" s="173" t="s">
        <v>908</v>
      </c>
      <c r="AH193" s="173" t="s">
        <v>909</v>
      </c>
      <c r="AJ193" s="124"/>
      <c r="AK193" s="172" t="s">
        <v>1929</v>
      </c>
      <c r="AM193" s="335"/>
      <c r="AN193" s="334"/>
      <c r="AO193" s="334"/>
      <c r="AV193" s="286"/>
      <c r="AW193" s="286"/>
      <c r="AX193" s="286"/>
      <c r="AY193" s="286"/>
      <c r="AZ193" s="286"/>
      <c r="BA193" s="286"/>
      <c r="BB193" s="286"/>
      <c r="BC193" s="286"/>
      <c r="BD193" s="286"/>
      <c r="BE193" s="82"/>
      <c r="BF193" s="82"/>
      <c r="BG193" s="82"/>
      <c r="BH193" s="82"/>
      <c r="BI193" s="352"/>
      <c r="BJ193" s="352"/>
      <c r="BK193" s="82"/>
    </row>
    <row r="194" spans="1:63" ht="13.5">
      <c r="A194" s="6"/>
      <c r="B194" s="7"/>
      <c r="S194" s="14">
        <f t="shared" si="23"/>
        <v>5740</v>
      </c>
      <c r="T194" s="10" t="str">
        <f t="shared" si="24"/>
        <v>三原第五中</v>
      </c>
      <c r="U194" s="55"/>
      <c r="Z194" s="172">
        <v>5740</v>
      </c>
      <c r="AA194" s="172" t="s">
        <v>1473</v>
      </c>
      <c r="AB194" s="172" t="s">
        <v>910</v>
      </c>
      <c r="AC194" s="172" t="s">
        <v>891</v>
      </c>
      <c r="AD194" s="172" t="s">
        <v>891</v>
      </c>
      <c r="AE194" s="173" t="s">
        <v>911</v>
      </c>
      <c r="AF194" s="173" t="s">
        <v>912</v>
      </c>
      <c r="AG194" s="173" t="s">
        <v>913</v>
      </c>
      <c r="AH194" s="173" t="s">
        <v>914</v>
      </c>
      <c r="AJ194" s="124"/>
      <c r="AK194" s="172" t="s">
        <v>1930</v>
      </c>
      <c r="AM194" s="335"/>
      <c r="AN194" s="334"/>
      <c r="AO194" s="334"/>
      <c r="AV194" s="286"/>
      <c r="AW194" s="286"/>
      <c r="AX194" s="286"/>
      <c r="AY194" s="286"/>
      <c r="AZ194" s="286"/>
      <c r="BA194" s="286"/>
      <c r="BB194" s="286"/>
      <c r="BC194" s="286"/>
      <c r="BD194" s="286"/>
      <c r="BE194" s="82"/>
      <c r="BF194" s="82"/>
      <c r="BG194" s="82"/>
      <c r="BH194" s="82"/>
      <c r="BI194" s="352"/>
      <c r="BJ194" s="352"/>
      <c r="BK194" s="82"/>
    </row>
    <row r="195" spans="1:63" ht="13.5">
      <c r="A195" s="6"/>
      <c r="B195" s="7"/>
      <c r="S195" s="14">
        <f t="shared" si="23"/>
        <v>5770</v>
      </c>
      <c r="T195" s="10" t="str">
        <f t="shared" si="24"/>
        <v>幸崎中</v>
      </c>
      <c r="U195" s="55"/>
      <c r="Z195" s="172">
        <v>5770</v>
      </c>
      <c r="AA195" s="172" t="s">
        <v>1474</v>
      </c>
      <c r="AB195" s="172" t="s">
        <v>915</v>
      </c>
      <c r="AC195" s="172" t="s">
        <v>891</v>
      </c>
      <c r="AD195" s="172" t="s">
        <v>891</v>
      </c>
      <c r="AE195" s="173" t="s">
        <v>916</v>
      </c>
      <c r="AF195" s="173" t="s">
        <v>1623</v>
      </c>
      <c r="AG195" s="173" t="s">
        <v>917</v>
      </c>
      <c r="AH195" s="173" t="s">
        <v>918</v>
      </c>
      <c r="AJ195" s="124"/>
      <c r="AK195" s="172" t="s">
        <v>1931</v>
      </c>
      <c r="AM195" s="335"/>
      <c r="AN195" s="334"/>
      <c r="AO195" s="334"/>
      <c r="AV195" s="286"/>
      <c r="AW195" s="286"/>
      <c r="AX195" s="286"/>
      <c r="AY195" s="286"/>
      <c r="AZ195" s="286"/>
      <c r="BA195" s="286"/>
      <c r="BB195" s="286"/>
      <c r="BC195" s="286"/>
      <c r="BD195" s="286"/>
      <c r="BE195" s="82"/>
      <c r="BF195" s="82"/>
      <c r="BG195" s="82"/>
      <c r="BH195" s="82"/>
      <c r="BI195" s="352"/>
      <c r="BJ195" s="352"/>
      <c r="BK195" s="82"/>
    </row>
    <row r="196" spans="1:63" ht="13.5">
      <c r="A196" s="6"/>
      <c r="B196" s="7"/>
      <c r="S196" s="14">
        <f aca="true" t="shared" si="33" ref="S196:S259">Z196</f>
        <v>5800</v>
      </c>
      <c r="T196" s="10" t="str">
        <f aca="true" t="shared" si="34" ref="T196:T259">IF(ISBLANK(AA196),"",AA196)</f>
        <v>宮浦中</v>
      </c>
      <c r="U196" s="55"/>
      <c r="Z196" s="172">
        <v>5800</v>
      </c>
      <c r="AA196" s="172" t="s">
        <v>1475</v>
      </c>
      <c r="AB196" s="172" t="s">
        <v>919</v>
      </c>
      <c r="AC196" s="172" t="s">
        <v>891</v>
      </c>
      <c r="AD196" s="172" t="s">
        <v>891</v>
      </c>
      <c r="AE196" s="173" t="s">
        <v>920</v>
      </c>
      <c r="AF196" s="173" t="s">
        <v>921</v>
      </c>
      <c r="AG196" s="173" t="s">
        <v>922</v>
      </c>
      <c r="AH196" s="173" t="s">
        <v>923</v>
      </c>
      <c r="AJ196" s="124"/>
      <c r="AK196" s="172" t="s">
        <v>1932</v>
      </c>
      <c r="AM196" s="335"/>
      <c r="AN196" s="334"/>
      <c r="AO196" s="334"/>
      <c r="AV196" s="286"/>
      <c r="AW196" s="286"/>
      <c r="AX196" s="286"/>
      <c r="AY196" s="286"/>
      <c r="AZ196" s="286"/>
      <c r="BA196" s="286"/>
      <c r="BB196" s="286"/>
      <c r="BC196" s="286"/>
      <c r="BD196" s="286"/>
      <c r="BE196" s="82"/>
      <c r="BF196" s="82"/>
      <c r="BG196" s="82"/>
      <c r="BH196" s="82"/>
      <c r="BI196" s="352"/>
      <c r="BJ196" s="352"/>
      <c r="BK196" s="82"/>
    </row>
    <row r="197" spans="1:63" ht="13.5">
      <c r="A197" s="6"/>
      <c r="B197" s="7"/>
      <c r="S197" s="14">
        <f t="shared" si="33"/>
        <v>5830</v>
      </c>
      <c r="T197" s="10" t="str">
        <f t="shared" si="34"/>
        <v>本郷中</v>
      </c>
      <c r="U197" s="55"/>
      <c r="Z197" s="172">
        <v>5830</v>
      </c>
      <c r="AA197" s="172" t="s">
        <v>1476</v>
      </c>
      <c r="AB197" s="172" t="s">
        <v>924</v>
      </c>
      <c r="AC197" s="172" t="s">
        <v>891</v>
      </c>
      <c r="AD197" s="172" t="s">
        <v>891</v>
      </c>
      <c r="AE197" s="173" t="s">
        <v>925</v>
      </c>
      <c r="AF197" s="173" t="s">
        <v>1624</v>
      </c>
      <c r="AG197" s="173" t="s">
        <v>926</v>
      </c>
      <c r="AH197" s="173" t="s">
        <v>927</v>
      </c>
      <c r="AJ197" s="124"/>
      <c r="AK197" s="172" t="s">
        <v>1933</v>
      </c>
      <c r="AM197" s="335"/>
      <c r="AN197" s="334"/>
      <c r="AO197" s="334"/>
      <c r="AV197" s="286"/>
      <c r="AW197" s="286"/>
      <c r="AX197" s="286"/>
      <c r="AY197" s="286"/>
      <c r="AZ197" s="286"/>
      <c r="BA197" s="286"/>
      <c r="BB197" s="286"/>
      <c r="BC197" s="286"/>
      <c r="BD197" s="286"/>
      <c r="BE197" s="82"/>
      <c r="BF197" s="82"/>
      <c r="BG197" s="82"/>
      <c r="BH197" s="82"/>
      <c r="BI197" s="352"/>
      <c r="BJ197" s="352"/>
      <c r="BK197" s="82"/>
    </row>
    <row r="198" spans="1:63" ht="13.5">
      <c r="A198" s="6"/>
      <c r="B198" s="7"/>
      <c r="S198" s="14">
        <f t="shared" si="33"/>
        <v>5860</v>
      </c>
      <c r="T198" s="10" t="str">
        <f t="shared" si="34"/>
        <v>久井中</v>
      </c>
      <c r="U198" s="55"/>
      <c r="Z198" s="172">
        <v>5860</v>
      </c>
      <c r="AA198" s="172" t="s">
        <v>1477</v>
      </c>
      <c r="AB198" s="172" t="s">
        <v>928</v>
      </c>
      <c r="AC198" s="172" t="s">
        <v>891</v>
      </c>
      <c r="AD198" s="172" t="s">
        <v>891</v>
      </c>
      <c r="AE198" s="173" t="s">
        <v>929</v>
      </c>
      <c r="AF198" s="173" t="s">
        <v>930</v>
      </c>
      <c r="AG198" s="173" t="s">
        <v>931</v>
      </c>
      <c r="AH198" s="173" t="s">
        <v>931</v>
      </c>
      <c r="AJ198" s="124"/>
      <c r="AK198" s="172" t="s">
        <v>1934</v>
      </c>
      <c r="AM198" s="335"/>
      <c r="AN198" s="334"/>
      <c r="AO198" s="334"/>
      <c r="AV198" s="286"/>
      <c r="AW198" s="286"/>
      <c r="AX198" s="286"/>
      <c r="AY198" s="286"/>
      <c r="AZ198" s="286"/>
      <c r="BA198" s="286"/>
      <c r="BB198" s="286"/>
      <c r="BC198" s="286"/>
      <c r="BD198" s="286"/>
      <c r="BE198" s="82"/>
      <c r="BF198" s="82"/>
      <c r="BG198" s="82"/>
      <c r="BH198" s="82"/>
      <c r="BI198" s="352"/>
      <c r="BJ198" s="352"/>
      <c r="BK198" s="82"/>
    </row>
    <row r="199" spans="1:63" ht="13.5">
      <c r="A199" s="6"/>
      <c r="B199" s="7"/>
      <c r="S199" s="14">
        <f t="shared" si="33"/>
        <v>5890</v>
      </c>
      <c r="T199" s="10" t="str">
        <f t="shared" si="34"/>
        <v>大和中</v>
      </c>
      <c r="U199" s="55"/>
      <c r="Z199" s="172">
        <v>5890</v>
      </c>
      <c r="AA199" s="172" t="s">
        <v>1478</v>
      </c>
      <c r="AB199" s="172" t="s">
        <v>932</v>
      </c>
      <c r="AC199" s="172" t="s">
        <v>891</v>
      </c>
      <c r="AD199" s="172" t="s">
        <v>891</v>
      </c>
      <c r="AE199" s="173" t="s">
        <v>933</v>
      </c>
      <c r="AF199" s="173" t="s">
        <v>934</v>
      </c>
      <c r="AG199" s="173" t="s">
        <v>935</v>
      </c>
      <c r="AH199" s="173" t="s">
        <v>936</v>
      </c>
      <c r="AJ199" s="124"/>
      <c r="AK199" s="172" t="s">
        <v>1935</v>
      </c>
      <c r="AM199" s="335"/>
      <c r="AN199" s="334"/>
      <c r="AO199" s="334"/>
      <c r="AV199" s="286"/>
      <c r="AW199" s="286"/>
      <c r="AX199" s="286"/>
      <c r="AY199" s="286"/>
      <c r="AZ199" s="286"/>
      <c r="BA199" s="286"/>
      <c r="BB199" s="286"/>
      <c r="BC199" s="286"/>
      <c r="BD199" s="286"/>
      <c r="BE199" s="82"/>
      <c r="BF199" s="82"/>
      <c r="BG199" s="82"/>
      <c r="BH199" s="82"/>
      <c r="BI199" s="352"/>
      <c r="BJ199" s="352"/>
      <c r="BK199" s="82"/>
    </row>
    <row r="200" spans="1:63" ht="13.5">
      <c r="A200" s="6"/>
      <c r="B200" s="7"/>
      <c r="S200" s="14">
        <f t="shared" si="33"/>
        <v>5920</v>
      </c>
      <c r="T200" s="10" t="str">
        <f t="shared" si="34"/>
        <v>広大三原中</v>
      </c>
      <c r="U200" s="55"/>
      <c r="Z200" s="172">
        <v>5920</v>
      </c>
      <c r="AA200" s="172" t="s">
        <v>1479</v>
      </c>
      <c r="AB200" s="172" t="s">
        <v>937</v>
      </c>
      <c r="AC200" s="172" t="s">
        <v>891</v>
      </c>
      <c r="AD200" s="172" t="s">
        <v>891</v>
      </c>
      <c r="AE200" s="173" t="s">
        <v>938</v>
      </c>
      <c r="AF200" s="173" t="s">
        <v>939</v>
      </c>
      <c r="AG200" s="173" t="s">
        <v>940</v>
      </c>
      <c r="AH200" s="173" t="s">
        <v>941</v>
      </c>
      <c r="AJ200" s="124"/>
      <c r="AK200" s="172" t="s">
        <v>1936</v>
      </c>
      <c r="AM200" s="335"/>
      <c r="AN200" s="334"/>
      <c r="AO200" s="334"/>
      <c r="AV200" s="286"/>
      <c r="AW200" s="286"/>
      <c r="AX200" s="286"/>
      <c r="AY200" s="286"/>
      <c r="AZ200" s="286"/>
      <c r="BA200" s="286"/>
      <c r="BB200" s="286"/>
      <c r="BC200" s="286"/>
      <c r="BD200" s="286"/>
      <c r="BE200" s="82"/>
      <c r="BF200" s="82"/>
      <c r="BG200" s="82"/>
      <c r="BH200" s="82"/>
      <c r="BI200" s="352"/>
      <c r="BJ200" s="352"/>
      <c r="BK200" s="82"/>
    </row>
    <row r="201" spans="1:63" ht="13.5">
      <c r="A201" s="6"/>
      <c r="B201" s="7"/>
      <c r="S201" s="14">
        <f t="shared" si="33"/>
        <v>5950</v>
      </c>
      <c r="T201" s="10" t="str">
        <f t="shared" si="34"/>
        <v>如水館中</v>
      </c>
      <c r="U201" s="55"/>
      <c r="Z201" s="172">
        <v>5950</v>
      </c>
      <c r="AA201" s="172" t="s">
        <v>1480</v>
      </c>
      <c r="AB201" s="172" t="s">
        <v>942</v>
      </c>
      <c r="AC201" s="172" t="s">
        <v>891</v>
      </c>
      <c r="AD201" s="172" t="s">
        <v>891</v>
      </c>
      <c r="AE201" s="173" t="s">
        <v>943</v>
      </c>
      <c r="AF201" s="173" t="s">
        <v>944</v>
      </c>
      <c r="AG201" s="173" t="s">
        <v>945</v>
      </c>
      <c r="AH201" s="173" t="s">
        <v>946</v>
      </c>
      <c r="AJ201" s="124"/>
      <c r="AK201" s="172" t="s">
        <v>1937</v>
      </c>
      <c r="AM201" s="335"/>
      <c r="AN201" s="334"/>
      <c r="AO201" s="334"/>
      <c r="AV201" s="286"/>
      <c r="AW201" s="286"/>
      <c r="AX201" s="286"/>
      <c r="AY201" s="286"/>
      <c r="AZ201" s="286"/>
      <c r="BA201" s="286"/>
      <c r="BB201" s="286"/>
      <c r="BC201" s="286"/>
      <c r="BD201" s="286"/>
      <c r="BE201" s="82"/>
      <c r="BF201" s="82"/>
      <c r="BG201" s="82"/>
      <c r="BH201" s="82"/>
      <c r="BI201" s="352"/>
      <c r="BJ201" s="352"/>
      <c r="BK201" s="82"/>
    </row>
    <row r="202" spans="1:63" ht="13.5">
      <c r="A202" s="6"/>
      <c r="B202" s="7"/>
      <c r="S202" s="14">
        <f t="shared" si="33"/>
        <v>5980</v>
      </c>
      <c r="T202" s="10" t="str">
        <f t="shared" si="34"/>
        <v>大崎上島中</v>
      </c>
      <c r="U202" s="55"/>
      <c r="Z202" s="172">
        <v>5980</v>
      </c>
      <c r="AA202" s="172" t="s">
        <v>1481</v>
      </c>
      <c r="AB202" s="172" t="s">
        <v>948</v>
      </c>
      <c r="AC202" s="172" t="s">
        <v>947</v>
      </c>
      <c r="AD202" s="172" t="s">
        <v>947</v>
      </c>
      <c r="AE202" s="173" t="s">
        <v>949</v>
      </c>
      <c r="AF202" s="173" t="s">
        <v>950</v>
      </c>
      <c r="AG202" s="173" t="s">
        <v>951</v>
      </c>
      <c r="AH202" s="173" t="s">
        <v>952</v>
      </c>
      <c r="AJ202" s="124"/>
      <c r="AK202" s="172" t="s">
        <v>1938</v>
      </c>
      <c r="AM202" s="335"/>
      <c r="AN202" s="334"/>
      <c r="AO202" s="334"/>
      <c r="AV202" s="286"/>
      <c r="AW202" s="286"/>
      <c r="AX202" s="286"/>
      <c r="AY202" s="286"/>
      <c r="AZ202" s="286"/>
      <c r="BA202" s="286"/>
      <c r="BB202" s="286"/>
      <c r="BC202" s="286"/>
      <c r="BD202" s="286"/>
      <c r="BE202" s="82"/>
      <c r="BF202" s="82"/>
      <c r="BG202" s="82"/>
      <c r="BH202" s="82"/>
      <c r="BI202" s="352"/>
      <c r="BJ202" s="352"/>
      <c r="BK202" s="82"/>
    </row>
    <row r="203" spans="1:63" ht="13.5">
      <c r="A203" s="6"/>
      <c r="B203" s="7"/>
      <c r="S203" s="14">
        <f t="shared" si="33"/>
        <v>6010</v>
      </c>
      <c r="T203" s="10" t="str">
        <f t="shared" si="34"/>
        <v>忠海中</v>
      </c>
      <c r="U203" s="55"/>
      <c r="Z203" s="172">
        <v>6010</v>
      </c>
      <c r="AA203" s="172" t="s">
        <v>1482</v>
      </c>
      <c r="AB203" s="172" t="s">
        <v>953</v>
      </c>
      <c r="AC203" s="172" t="s">
        <v>947</v>
      </c>
      <c r="AD203" s="172" t="s">
        <v>947</v>
      </c>
      <c r="AE203" s="173" t="s">
        <v>954</v>
      </c>
      <c r="AF203" s="173" t="s">
        <v>955</v>
      </c>
      <c r="AG203" s="173" t="s">
        <v>956</v>
      </c>
      <c r="AH203" s="173" t="s">
        <v>957</v>
      </c>
      <c r="AJ203" s="124"/>
      <c r="AK203" s="172" t="s">
        <v>1939</v>
      </c>
      <c r="AM203" s="334"/>
      <c r="AN203" s="334"/>
      <c r="AO203" s="334"/>
      <c r="AV203" s="286"/>
      <c r="AW203" s="286"/>
      <c r="AX203" s="286"/>
      <c r="AY203" s="286"/>
      <c r="AZ203" s="286"/>
      <c r="BA203" s="286"/>
      <c r="BB203" s="286"/>
      <c r="BC203" s="286"/>
      <c r="BD203" s="286"/>
      <c r="BE203" s="82"/>
      <c r="BF203" s="82"/>
      <c r="BG203" s="82"/>
      <c r="BH203" s="82"/>
      <c r="BI203" s="352"/>
      <c r="BJ203" s="352"/>
      <c r="BK203" s="82"/>
    </row>
    <row r="204" spans="1:63" ht="13.5">
      <c r="A204" s="6"/>
      <c r="B204" s="7"/>
      <c r="S204" s="14">
        <f t="shared" si="33"/>
        <v>6040</v>
      </c>
      <c r="T204" s="10" t="str">
        <f t="shared" si="34"/>
        <v>竹原中</v>
      </c>
      <c r="U204" s="55"/>
      <c r="Z204" s="172">
        <v>6040</v>
      </c>
      <c r="AA204" s="172" t="s">
        <v>1483</v>
      </c>
      <c r="AB204" s="172" t="s">
        <v>958</v>
      </c>
      <c r="AC204" s="172" t="s">
        <v>947</v>
      </c>
      <c r="AD204" s="172" t="s">
        <v>947</v>
      </c>
      <c r="AE204" s="173" t="s">
        <v>959</v>
      </c>
      <c r="AF204" s="173" t="s">
        <v>960</v>
      </c>
      <c r="AG204" s="173" t="s">
        <v>961</v>
      </c>
      <c r="AH204" s="173" t="s">
        <v>962</v>
      </c>
      <c r="AJ204" s="124"/>
      <c r="AK204" s="172" t="s">
        <v>1940</v>
      </c>
      <c r="AM204" s="335"/>
      <c r="AN204" s="334"/>
      <c r="AO204" s="334"/>
      <c r="AV204" s="286"/>
      <c r="AW204" s="286"/>
      <c r="AX204" s="286"/>
      <c r="AY204" s="286"/>
      <c r="AZ204" s="286"/>
      <c r="BA204" s="286"/>
      <c r="BB204" s="286"/>
      <c r="BC204" s="286"/>
      <c r="BD204" s="286"/>
      <c r="BE204" s="82"/>
      <c r="BF204" s="82"/>
      <c r="BG204" s="82"/>
      <c r="BH204" s="82"/>
      <c r="BI204" s="352"/>
      <c r="BJ204" s="352"/>
      <c r="BK204" s="82"/>
    </row>
    <row r="205" spans="1:63" ht="13.5">
      <c r="A205" s="6"/>
      <c r="B205" s="7"/>
      <c r="S205" s="14">
        <f t="shared" si="33"/>
        <v>6070</v>
      </c>
      <c r="T205" s="10" t="str">
        <f t="shared" si="34"/>
        <v>賀茂川中</v>
      </c>
      <c r="U205" s="55"/>
      <c r="Z205" s="172">
        <v>6070</v>
      </c>
      <c r="AA205" s="172" t="s">
        <v>1484</v>
      </c>
      <c r="AB205" s="172" t="s">
        <v>963</v>
      </c>
      <c r="AC205" s="172" t="s">
        <v>947</v>
      </c>
      <c r="AD205" s="172" t="s">
        <v>947</v>
      </c>
      <c r="AE205" s="173" t="s">
        <v>964</v>
      </c>
      <c r="AF205" s="173" t="s">
        <v>965</v>
      </c>
      <c r="AG205" s="173" t="s">
        <v>966</v>
      </c>
      <c r="AH205" s="173" t="s">
        <v>967</v>
      </c>
      <c r="AJ205" s="124"/>
      <c r="AK205" s="172" t="s">
        <v>1813</v>
      </c>
      <c r="AM205" s="335"/>
      <c r="AN205" s="334"/>
      <c r="AO205" s="334"/>
      <c r="AV205" s="286"/>
      <c r="AW205" s="286"/>
      <c r="AX205" s="286"/>
      <c r="AY205" s="286"/>
      <c r="AZ205" s="286"/>
      <c r="BA205" s="286"/>
      <c r="BB205" s="286"/>
      <c r="BC205" s="286"/>
      <c r="BD205" s="286"/>
      <c r="BE205" s="82"/>
      <c r="BF205" s="82"/>
      <c r="BG205" s="82"/>
      <c r="BH205" s="82"/>
      <c r="BI205" s="352"/>
      <c r="BJ205" s="352"/>
      <c r="BK205" s="82"/>
    </row>
    <row r="206" spans="1:63" ht="13.5">
      <c r="A206" s="6"/>
      <c r="B206" s="7"/>
      <c r="S206" s="14">
        <f t="shared" si="33"/>
        <v>6100</v>
      </c>
      <c r="T206" s="10" t="str">
        <f t="shared" si="34"/>
        <v>吉名学園</v>
      </c>
      <c r="U206" s="55"/>
      <c r="Z206" s="172">
        <v>6100</v>
      </c>
      <c r="AA206" s="172" t="s">
        <v>1698</v>
      </c>
      <c r="AB206" s="172" t="s">
        <v>1699</v>
      </c>
      <c r="AC206" s="172" t="s">
        <v>947</v>
      </c>
      <c r="AD206" s="172" t="s">
        <v>947</v>
      </c>
      <c r="AE206" s="173" t="s">
        <v>968</v>
      </c>
      <c r="AF206" s="173" t="s">
        <v>1625</v>
      </c>
      <c r="AG206" s="173" t="s">
        <v>969</v>
      </c>
      <c r="AH206" s="173" t="s">
        <v>970</v>
      </c>
      <c r="AJ206" s="124"/>
      <c r="AK206" s="172" t="s">
        <v>1698</v>
      </c>
      <c r="AM206" s="335"/>
      <c r="AN206" s="334"/>
      <c r="AO206" s="334"/>
      <c r="AV206" s="286"/>
      <c r="AW206" s="286"/>
      <c r="AX206" s="286"/>
      <c r="AY206" s="286"/>
      <c r="AZ206" s="286"/>
      <c r="BA206" s="286"/>
      <c r="BB206" s="286"/>
      <c r="BC206" s="286"/>
      <c r="BD206" s="286"/>
      <c r="BE206" s="82"/>
      <c r="BF206" s="82"/>
      <c r="BG206" s="82"/>
      <c r="BH206" s="82"/>
      <c r="BI206" s="352"/>
      <c r="BJ206" s="352"/>
      <c r="BK206" s="82"/>
    </row>
    <row r="207" spans="1:63" ht="13.5">
      <c r="A207" s="6"/>
      <c r="B207" s="7"/>
      <c r="S207" s="14">
        <f t="shared" si="33"/>
        <v>6130</v>
      </c>
      <c r="T207" s="10" t="str">
        <f t="shared" si="34"/>
        <v>甲山中</v>
      </c>
      <c r="U207" s="55"/>
      <c r="Z207" s="172">
        <v>6130</v>
      </c>
      <c r="AA207" s="172" t="s">
        <v>1485</v>
      </c>
      <c r="AB207" s="172" t="s">
        <v>972</v>
      </c>
      <c r="AC207" s="172" t="s">
        <v>971</v>
      </c>
      <c r="AD207" s="172" t="s">
        <v>971</v>
      </c>
      <c r="AE207" s="173" t="s">
        <v>973</v>
      </c>
      <c r="AF207" s="173" t="s">
        <v>974</v>
      </c>
      <c r="AG207" s="173" t="s">
        <v>975</v>
      </c>
      <c r="AH207" s="173" t="s">
        <v>976</v>
      </c>
      <c r="AJ207" s="124"/>
      <c r="AK207" s="172" t="s">
        <v>1941</v>
      </c>
      <c r="AM207" s="335"/>
      <c r="AN207" s="334"/>
      <c r="AO207" s="334"/>
      <c r="AV207" s="286"/>
      <c r="AW207" s="286"/>
      <c r="AX207" s="286"/>
      <c r="AY207" s="286"/>
      <c r="AZ207" s="286"/>
      <c r="BA207" s="286"/>
      <c r="BB207" s="286"/>
      <c r="BC207" s="286"/>
      <c r="BD207" s="286"/>
      <c r="BE207" s="82"/>
      <c r="BF207" s="82"/>
      <c r="BG207" s="82"/>
      <c r="BH207" s="82"/>
      <c r="BI207" s="352"/>
      <c r="BJ207" s="352"/>
      <c r="BK207" s="82"/>
    </row>
    <row r="208" spans="1:63" ht="13.5">
      <c r="A208" s="6"/>
      <c r="B208" s="7"/>
      <c r="S208" s="14">
        <f t="shared" si="33"/>
        <v>6160</v>
      </c>
      <c r="T208" s="10" t="str">
        <f t="shared" si="34"/>
        <v>世羅中</v>
      </c>
      <c r="U208" s="55"/>
      <c r="Z208" s="172">
        <v>6160</v>
      </c>
      <c r="AA208" s="172" t="s">
        <v>1486</v>
      </c>
      <c r="AB208" s="172" t="s">
        <v>977</v>
      </c>
      <c r="AC208" s="172" t="s">
        <v>971</v>
      </c>
      <c r="AD208" s="172" t="s">
        <v>971</v>
      </c>
      <c r="AE208" s="173" t="s">
        <v>978</v>
      </c>
      <c r="AF208" s="173" t="s">
        <v>979</v>
      </c>
      <c r="AG208" s="173" t="s">
        <v>980</v>
      </c>
      <c r="AH208" s="173" t="s">
        <v>981</v>
      </c>
      <c r="AJ208" s="124"/>
      <c r="AK208" s="172" t="s">
        <v>1942</v>
      </c>
      <c r="AM208" s="335"/>
      <c r="AN208" s="334"/>
      <c r="AO208" s="334"/>
      <c r="AV208" s="286"/>
      <c r="AW208" s="286"/>
      <c r="AX208" s="286"/>
      <c r="AY208" s="286"/>
      <c r="AZ208" s="286"/>
      <c r="BA208" s="286"/>
      <c r="BB208" s="286"/>
      <c r="BC208" s="286"/>
      <c r="BD208" s="286"/>
      <c r="BE208" s="82"/>
      <c r="BF208" s="82"/>
      <c r="BG208" s="82"/>
      <c r="BH208" s="82"/>
      <c r="BI208" s="352"/>
      <c r="BJ208" s="352"/>
      <c r="BK208" s="82"/>
    </row>
    <row r="209" spans="1:63" ht="13.5">
      <c r="A209" s="6"/>
      <c r="B209" s="7"/>
      <c r="S209" s="14">
        <f t="shared" si="33"/>
        <v>6190</v>
      </c>
      <c r="T209" s="10" t="str">
        <f t="shared" si="34"/>
        <v>世羅西中</v>
      </c>
      <c r="U209" s="55"/>
      <c r="Z209" s="172">
        <v>6190</v>
      </c>
      <c r="AA209" s="172" t="s">
        <v>1487</v>
      </c>
      <c r="AB209" s="172" t="s">
        <v>982</v>
      </c>
      <c r="AC209" s="172" t="s">
        <v>971</v>
      </c>
      <c r="AD209" s="172" t="s">
        <v>971</v>
      </c>
      <c r="AE209" s="173" t="s">
        <v>983</v>
      </c>
      <c r="AF209" s="173" t="s">
        <v>984</v>
      </c>
      <c r="AG209" s="173" t="s">
        <v>985</v>
      </c>
      <c r="AH209" s="173" t="s">
        <v>986</v>
      </c>
      <c r="AJ209" s="124"/>
      <c r="AK209" s="172" t="s">
        <v>1943</v>
      </c>
      <c r="AM209" s="335"/>
      <c r="AN209" s="334"/>
      <c r="AO209" s="334"/>
      <c r="AV209" s="286"/>
      <c r="AW209" s="286"/>
      <c r="AX209" s="286"/>
      <c r="AY209" s="286"/>
      <c r="AZ209" s="286"/>
      <c r="BA209" s="286"/>
      <c r="BB209" s="286"/>
      <c r="BC209" s="286"/>
      <c r="BD209" s="286"/>
      <c r="BE209" s="82"/>
      <c r="BF209" s="82"/>
      <c r="BG209" s="82"/>
      <c r="BH209" s="82"/>
      <c r="BI209" s="352"/>
      <c r="BJ209" s="352"/>
      <c r="BK209" s="82"/>
    </row>
    <row r="210" spans="1:63" ht="13.5">
      <c r="A210" s="6"/>
      <c r="B210" s="7"/>
      <c r="S210" s="14">
        <f t="shared" si="33"/>
        <v>6220</v>
      </c>
      <c r="T210" s="10" t="str">
        <f t="shared" si="34"/>
        <v>福山東中</v>
      </c>
      <c r="U210" s="55"/>
      <c r="Z210" s="172">
        <v>6220</v>
      </c>
      <c r="AA210" s="172" t="s">
        <v>1488</v>
      </c>
      <c r="AB210" s="172" t="s">
        <v>989</v>
      </c>
      <c r="AC210" s="172" t="s">
        <v>988</v>
      </c>
      <c r="AD210" s="172" t="s">
        <v>987</v>
      </c>
      <c r="AE210" s="173" t="s">
        <v>990</v>
      </c>
      <c r="AF210" s="173" t="s">
        <v>991</v>
      </c>
      <c r="AG210" s="173" t="s">
        <v>992</v>
      </c>
      <c r="AH210" s="173" t="s">
        <v>993</v>
      </c>
      <c r="AJ210" s="124"/>
      <c r="AK210" s="172" t="s">
        <v>1944</v>
      </c>
      <c r="AM210" s="335"/>
      <c r="AN210" s="334"/>
      <c r="AO210" s="334"/>
      <c r="AV210" s="286"/>
      <c r="AW210" s="286"/>
      <c r="AX210" s="286"/>
      <c r="AY210" s="286"/>
      <c r="AZ210" s="286"/>
      <c r="BA210" s="286"/>
      <c r="BB210" s="286"/>
      <c r="BC210" s="286"/>
      <c r="BD210" s="286"/>
      <c r="BE210" s="82"/>
      <c r="BF210" s="82"/>
      <c r="BG210" s="82"/>
      <c r="BH210" s="82"/>
      <c r="BI210" s="352"/>
      <c r="BJ210" s="352"/>
      <c r="BK210" s="82"/>
    </row>
    <row r="211" spans="1:63" ht="13.5">
      <c r="A211" s="6"/>
      <c r="B211" s="7"/>
      <c r="S211" s="14">
        <f t="shared" si="33"/>
        <v>6250</v>
      </c>
      <c r="T211" s="10" t="str">
        <f t="shared" si="34"/>
        <v>福山城北中</v>
      </c>
      <c r="U211" s="55"/>
      <c r="Z211" s="172">
        <v>6250</v>
      </c>
      <c r="AA211" s="172" t="s">
        <v>1489</v>
      </c>
      <c r="AB211" s="172" t="s">
        <v>995</v>
      </c>
      <c r="AC211" s="172" t="s">
        <v>994</v>
      </c>
      <c r="AD211" s="172" t="s">
        <v>987</v>
      </c>
      <c r="AE211" s="173" t="s">
        <v>996</v>
      </c>
      <c r="AF211" s="173" t="s">
        <v>997</v>
      </c>
      <c r="AG211" s="173" t="s">
        <v>998</v>
      </c>
      <c r="AH211" s="173" t="s">
        <v>999</v>
      </c>
      <c r="AJ211" s="124"/>
      <c r="AK211" s="172" t="s">
        <v>1945</v>
      </c>
      <c r="AM211" s="335"/>
      <c r="AN211" s="334"/>
      <c r="AO211" s="334"/>
      <c r="AV211" s="286"/>
      <c r="AW211" s="286"/>
      <c r="AX211" s="286"/>
      <c r="AY211" s="286"/>
      <c r="AZ211" s="286"/>
      <c r="BA211" s="286"/>
      <c r="BB211" s="286"/>
      <c r="BC211" s="286"/>
      <c r="BD211" s="286"/>
      <c r="BE211" s="82"/>
      <c r="BF211" s="82"/>
      <c r="BG211" s="82"/>
      <c r="BH211" s="82"/>
      <c r="BI211" s="352"/>
      <c r="BJ211" s="352"/>
      <c r="BK211" s="82"/>
    </row>
    <row r="212" spans="1:63" ht="13.5">
      <c r="A212" s="6"/>
      <c r="B212" s="7"/>
      <c r="S212" s="14">
        <f t="shared" si="33"/>
        <v>6280</v>
      </c>
      <c r="T212" s="10" t="str">
        <f t="shared" si="34"/>
        <v>福山城南中</v>
      </c>
      <c r="U212" s="55"/>
      <c r="Z212" s="172">
        <v>6280</v>
      </c>
      <c r="AA212" s="172" t="s">
        <v>1490</v>
      </c>
      <c r="AB212" s="172" t="s">
        <v>1000</v>
      </c>
      <c r="AC212" s="172" t="s">
        <v>988</v>
      </c>
      <c r="AD212" s="172" t="s">
        <v>987</v>
      </c>
      <c r="AE212" s="173" t="s">
        <v>1001</v>
      </c>
      <c r="AF212" s="173" t="s">
        <v>1002</v>
      </c>
      <c r="AG212" s="173" t="s">
        <v>1003</v>
      </c>
      <c r="AH212" s="173" t="s">
        <v>1004</v>
      </c>
      <c r="AJ212" s="124"/>
      <c r="AK212" s="172" t="s">
        <v>1946</v>
      </c>
      <c r="AM212" s="335"/>
      <c r="AN212" s="334"/>
      <c r="AO212" s="334"/>
      <c r="AV212" s="286"/>
      <c r="AW212" s="286"/>
      <c r="AX212" s="286"/>
      <c r="AY212" s="286"/>
      <c r="AZ212" s="286"/>
      <c r="BA212" s="286"/>
      <c r="BB212" s="286"/>
      <c r="BC212" s="286"/>
      <c r="BD212" s="286"/>
      <c r="BE212" s="82"/>
      <c r="BF212" s="82"/>
      <c r="BG212" s="82"/>
      <c r="BH212" s="82"/>
      <c r="BI212" s="352"/>
      <c r="BJ212" s="352"/>
      <c r="BK212" s="82"/>
    </row>
    <row r="213" spans="1:63" ht="13.5">
      <c r="A213" s="6"/>
      <c r="B213" s="7"/>
      <c r="S213" s="14">
        <f t="shared" si="33"/>
        <v>6310</v>
      </c>
      <c r="T213" s="10" t="str">
        <f t="shared" si="34"/>
        <v>鷹取中</v>
      </c>
      <c r="U213" s="55"/>
      <c r="Z213" s="172">
        <v>6310</v>
      </c>
      <c r="AA213" s="172" t="s">
        <v>1491</v>
      </c>
      <c r="AB213" s="172" t="s">
        <v>1005</v>
      </c>
      <c r="AC213" s="172" t="s">
        <v>994</v>
      </c>
      <c r="AD213" s="172" t="s">
        <v>987</v>
      </c>
      <c r="AE213" s="173" t="s">
        <v>1006</v>
      </c>
      <c r="AF213" s="173" t="s">
        <v>1007</v>
      </c>
      <c r="AG213" s="173" t="s">
        <v>1008</v>
      </c>
      <c r="AH213" s="173" t="s">
        <v>1009</v>
      </c>
      <c r="AJ213" s="124"/>
      <c r="AK213" s="172" t="s">
        <v>1947</v>
      </c>
      <c r="AM213" s="335"/>
      <c r="AN213" s="334"/>
      <c r="AO213" s="334"/>
      <c r="AV213" s="286"/>
      <c r="AW213" s="286"/>
      <c r="AX213" s="286"/>
      <c r="AY213" s="286"/>
      <c r="AZ213" s="286"/>
      <c r="BA213" s="286"/>
      <c r="BB213" s="286"/>
      <c r="BC213" s="286"/>
      <c r="BD213" s="286"/>
      <c r="BE213" s="82"/>
      <c r="BF213" s="82"/>
      <c r="BG213" s="82"/>
      <c r="BH213" s="82"/>
      <c r="BI213" s="352"/>
      <c r="BJ213" s="352"/>
      <c r="BK213" s="82"/>
    </row>
    <row r="214" spans="1:63" ht="13.5">
      <c r="A214" s="6"/>
      <c r="B214" s="7"/>
      <c r="S214" s="14">
        <f t="shared" si="33"/>
        <v>6340</v>
      </c>
      <c r="T214" s="10" t="str">
        <f t="shared" si="34"/>
        <v>福山城東中</v>
      </c>
      <c r="U214" s="55"/>
      <c r="Z214" s="172">
        <v>6340</v>
      </c>
      <c r="AA214" s="172" t="s">
        <v>1492</v>
      </c>
      <c r="AB214" s="172" t="s">
        <v>1010</v>
      </c>
      <c r="AC214" s="172" t="s">
        <v>988</v>
      </c>
      <c r="AD214" s="172" t="s">
        <v>987</v>
      </c>
      <c r="AE214" s="173" t="s">
        <v>1011</v>
      </c>
      <c r="AF214" s="173" t="s">
        <v>1012</v>
      </c>
      <c r="AG214" s="173" t="s">
        <v>1013</v>
      </c>
      <c r="AH214" s="173" t="s">
        <v>1014</v>
      </c>
      <c r="AJ214" s="124"/>
      <c r="AK214" s="172" t="s">
        <v>1948</v>
      </c>
      <c r="AM214" s="339"/>
      <c r="AN214" s="334"/>
      <c r="AO214" s="334"/>
      <c r="AV214" s="286"/>
      <c r="AW214" s="286"/>
      <c r="AX214" s="286"/>
      <c r="AY214" s="286"/>
      <c r="AZ214" s="286"/>
      <c r="BA214" s="286"/>
      <c r="BB214" s="286"/>
      <c r="BC214" s="286"/>
      <c r="BD214" s="286"/>
      <c r="BE214" s="82"/>
      <c r="BF214" s="82"/>
      <c r="BG214" s="82"/>
      <c r="BH214" s="82"/>
      <c r="BI214" s="352"/>
      <c r="BJ214" s="352"/>
      <c r="BK214" s="82"/>
    </row>
    <row r="215" spans="1:63" ht="13.5">
      <c r="A215" s="6"/>
      <c r="B215" s="7"/>
      <c r="S215" s="14">
        <f t="shared" si="33"/>
        <v>6370</v>
      </c>
      <c r="T215" s="10" t="str">
        <f t="shared" si="34"/>
        <v>幸千中</v>
      </c>
      <c r="U215" s="55"/>
      <c r="Z215" s="172">
        <v>6370</v>
      </c>
      <c r="AA215" s="172" t="s">
        <v>1493</v>
      </c>
      <c r="AB215" s="172" t="s">
        <v>1015</v>
      </c>
      <c r="AC215" s="172" t="s">
        <v>994</v>
      </c>
      <c r="AD215" s="172" t="s">
        <v>987</v>
      </c>
      <c r="AE215" s="173" t="s">
        <v>1016</v>
      </c>
      <c r="AF215" s="173" t="s">
        <v>1017</v>
      </c>
      <c r="AG215" s="173" t="s">
        <v>1018</v>
      </c>
      <c r="AH215" s="173" t="s">
        <v>1019</v>
      </c>
      <c r="AJ215" s="124"/>
      <c r="AK215" s="172" t="s">
        <v>1949</v>
      </c>
      <c r="AM215" s="339"/>
      <c r="AN215" s="334"/>
      <c r="AO215" s="334"/>
      <c r="AV215" s="286"/>
      <c r="AW215" s="286"/>
      <c r="AX215" s="286"/>
      <c r="AY215" s="286"/>
      <c r="AZ215" s="286"/>
      <c r="BA215" s="286"/>
      <c r="BB215" s="286"/>
      <c r="BC215" s="286"/>
      <c r="BD215" s="286"/>
      <c r="BE215" s="82"/>
      <c r="BF215" s="82"/>
      <c r="BG215" s="82"/>
      <c r="BH215" s="82"/>
      <c r="BI215" s="352"/>
      <c r="BJ215" s="352"/>
      <c r="BK215" s="82"/>
    </row>
    <row r="216" spans="1:63" ht="13.5">
      <c r="A216" s="6"/>
      <c r="B216" s="7"/>
      <c r="S216" s="14">
        <f t="shared" si="33"/>
        <v>6400</v>
      </c>
      <c r="T216" s="10" t="str">
        <f t="shared" si="34"/>
        <v>済美中</v>
      </c>
      <c r="U216" s="55"/>
      <c r="Z216" s="172">
        <v>6400</v>
      </c>
      <c r="AA216" s="172" t="s">
        <v>1494</v>
      </c>
      <c r="AB216" s="172" t="s">
        <v>1020</v>
      </c>
      <c r="AC216" s="172" t="s">
        <v>994</v>
      </c>
      <c r="AD216" s="172" t="s">
        <v>987</v>
      </c>
      <c r="AE216" s="173" t="s">
        <v>1021</v>
      </c>
      <c r="AF216" s="173" t="s">
        <v>1022</v>
      </c>
      <c r="AG216" s="173" t="s">
        <v>1023</v>
      </c>
      <c r="AH216" s="173" t="s">
        <v>1024</v>
      </c>
      <c r="AJ216" s="124"/>
      <c r="AK216" s="172" t="s">
        <v>1950</v>
      </c>
      <c r="AM216" s="339"/>
      <c r="AN216" s="334"/>
      <c r="AO216" s="334"/>
      <c r="AV216" s="286"/>
      <c r="AW216" s="286"/>
      <c r="AX216" s="286"/>
      <c r="AY216" s="286"/>
      <c r="AZ216" s="286"/>
      <c r="BA216" s="286"/>
      <c r="BB216" s="286"/>
      <c r="BC216" s="286"/>
      <c r="BD216" s="286"/>
      <c r="BE216" s="82"/>
      <c r="BF216" s="82"/>
      <c r="BG216" s="82"/>
      <c r="BH216" s="82"/>
      <c r="BI216" s="352"/>
      <c r="BJ216" s="352"/>
      <c r="BK216" s="82"/>
    </row>
    <row r="217" spans="1:63" ht="13.5">
      <c r="A217" s="6"/>
      <c r="B217" s="7"/>
      <c r="S217" s="14">
        <f t="shared" si="33"/>
        <v>6430</v>
      </c>
      <c r="T217" s="10" t="str">
        <f t="shared" si="34"/>
        <v>向丘中</v>
      </c>
      <c r="U217" s="55"/>
      <c r="Z217" s="172">
        <v>6430</v>
      </c>
      <c r="AA217" s="172" t="s">
        <v>1495</v>
      </c>
      <c r="AB217" s="172" t="s">
        <v>1025</v>
      </c>
      <c r="AC217" s="172" t="s">
        <v>994</v>
      </c>
      <c r="AD217" s="172" t="s">
        <v>987</v>
      </c>
      <c r="AE217" s="173" t="s">
        <v>1026</v>
      </c>
      <c r="AF217" s="173" t="s">
        <v>1027</v>
      </c>
      <c r="AG217" s="173" t="s">
        <v>1028</v>
      </c>
      <c r="AH217" s="173" t="s">
        <v>1029</v>
      </c>
      <c r="AJ217" s="124"/>
      <c r="AK217" s="172" t="s">
        <v>1951</v>
      </c>
      <c r="AM217" s="339"/>
      <c r="AN217" s="334"/>
      <c r="AO217" s="334"/>
      <c r="AV217" s="286"/>
      <c r="AW217" s="286"/>
      <c r="AX217" s="286"/>
      <c r="AY217" s="286"/>
      <c r="AZ217" s="286"/>
      <c r="BA217" s="286"/>
      <c r="BB217" s="286"/>
      <c r="BC217" s="286"/>
      <c r="BD217" s="286"/>
      <c r="BE217" s="82"/>
      <c r="BF217" s="82"/>
      <c r="BG217" s="82"/>
      <c r="BH217" s="82"/>
      <c r="BI217" s="352"/>
      <c r="BJ217" s="352"/>
      <c r="BK217" s="82"/>
    </row>
    <row r="218" spans="1:63" ht="13.5">
      <c r="A218" s="6"/>
      <c r="B218" s="7"/>
      <c r="S218" s="14">
        <f t="shared" si="33"/>
        <v>6460</v>
      </c>
      <c r="T218" s="10" t="str">
        <f t="shared" si="34"/>
        <v>鞆中</v>
      </c>
      <c r="U218" s="55"/>
      <c r="Z218" s="172">
        <v>6460</v>
      </c>
      <c r="AA218" s="172" t="s">
        <v>1496</v>
      </c>
      <c r="AB218" s="172" t="s">
        <v>256</v>
      </c>
      <c r="AC218" s="172" t="s">
        <v>994</v>
      </c>
      <c r="AD218" s="172" t="s">
        <v>987</v>
      </c>
      <c r="AE218" s="173" t="s">
        <v>1030</v>
      </c>
      <c r="AF218" s="173" t="s">
        <v>1031</v>
      </c>
      <c r="AG218" s="173" t="s">
        <v>1032</v>
      </c>
      <c r="AH218" s="173" t="s">
        <v>1033</v>
      </c>
      <c r="AJ218" s="124"/>
      <c r="AK218" s="172" t="s">
        <v>1952</v>
      </c>
      <c r="AM218" s="335"/>
      <c r="AN218" s="334"/>
      <c r="AO218" s="334"/>
      <c r="AV218" s="286"/>
      <c r="AW218" s="286"/>
      <c r="AX218" s="286"/>
      <c r="AY218" s="286"/>
      <c r="AZ218" s="286"/>
      <c r="BA218" s="286"/>
      <c r="BB218" s="286"/>
      <c r="BC218" s="286"/>
      <c r="BD218" s="286"/>
      <c r="BE218" s="82"/>
      <c r="BF218" s="82"/>
      <c r="BG218" s="82"/>
      <c r="BH218" s="82"/>
      <c r="BI218" s="352"/>
      <c r="BJ218" s="352"/>
      <c r="BK218" s="82"/>
    </row>
    <row r="219" spans="1:63" ht="13.5">
      <c r="A219" s="6"/>
      <c r="B219" s="7"/>
      <c r="S219" s="14">
        <f t="shared" si="33"/>
        <v>6490</v>
      </c>
      <c r="T219" s="10">
        <f t="shared" si="34"/>
      </c>
      <c r="U219" s="55"/>
      <c r="Z219" s="172">
        <v>6490</v>
      </c>
      <c r="AA219" s="172"/>
      <c r="AB219" s="172"/>
      <c r="AC219" s="172"/>
      <c r="AD219" s="172"/>
      <c r="AE219" s="173"/>
      <c r="AF219" s="173"/>
      <c r="AG219" s="173"/>
      <c r="AH219" s="173"/>
      <c r="AJ219" s="124"/>
      <c r="AK219" s="172"/>
      <c r="AM219" s="335"/>
      <c r="AN219" s="334"/>
      <c r="AO219" s="334"/>
      <c r="AV219" s="286"/>
      <c r="AW219" s="286"/>
      <c r="AX219" s="286"/>
      <c r="AY219" s="286"/>
      <c r="AZ219" s="286"/>
      <c r="BA219" s="286"/>
      <c r="BB219" s="286"/>
      <c r="BC219" s="286"/>
      <c r="BD219" s="286"/>
      <c r="BE219" s="82"/>
      <c r="BF219" s="82"/>
      <c r="BG219" s="82"/>
      <c r="BH219" s="82"/>
      <c r="BI219" s="352"/>
      <c r="BJ219" s="352"/>
      <c r="BK219" s="82"/>
    </row>
    <row r="220" spans="1:63" ht="13.5">
      <c r="A220" s="6"/>
      <c r="B220" s="7"/>
      <c r="S220" s="14">
        <f t="shared" si="33"/>
        <v>6520</v>
      </c>
      <c r="T220" s="10" t="str">
        <f t="shared" si="34"/>
        <v>鳳中</v>
      </c>
      <c r="U220" s="55"/>
      <c r="Z220" s="172">
        <v>6520</v>
      </c>
      <c r="AA220" s="172" t="s">
        <v>1497</v>
      </c>
      <c r="AB220" s="172" t="s">
        <v>1034</v>
      </c>
      <c r="AC220" s="172" t="s">
        <v>988</v>
      </c>
      <c r="AD220" s="172" t="s">
        <v>987</v>
      </c>
      <c r="AE220" s="173" t="s">
        <v>1035</v>
      </c>
      <c r="AF220" s="173" t="s">
        <v>1036</v>
      </c>
      <c r="AG220" s="173" t="s">
        <v>1037</v>
      </c>
      <c r="AH220" s="173" t="s">
        <v>1038</v>
      </c>
      <c r="AJ220" s="124"/>
      <c r="AK220" s="172" t="s">
        <v>1953</v>
      </c>
      <c r="AM220" s="335"/>
      <c r="AN220" s="334"/>
      <c r="AO220" s="334"/>
      <c r="AV220" s="286"/>
      <c r="AW220" s="286"/>
      <c r="AX220" s="286"/>
      <c r="AY220" s="286"/>
      <c r="AZ220" s="286"/>
      <c r="BA220" s="286"/>
      <c r="BB220" s="286"/>
      <c r="BC220" s="286"/>
      <c r="BD220" s="286"/>
      <c r="BE220" s="82"/>
      <c r="BF220" s="82"/>
      <c r="BG220" s="82"/>
      <c r="BH220" s="82"/>
      <c r="BI220" s="352"/>
      <c r="BJ220" s="352"/>
      <c r="BK220" s="82"/>
    </row>
    <row r="221" spans="1:63" ht="13.5">
      <c r="A221" s="6"/>
      <c r="B221" s="7"/>
      <c r="S221" s="14">
        <f t="shared" si="33"/>
        <v>6550</v>
      </c>
      <c r="T221" s="10" t="str">
        <f t="shared" si="34"/>
        <v>培遠中</v>
      </c>
      <c r="U221" s="55"/>
      <c r="Z221" s="172">
        <v>6550</v>
      </c>
      <c r="AA221" s="172" t="s">
        <v>1498</v>
      </c>
      <c r="AB221" s="172" t="s">
        <v>1039</v>
      </c>
      <c r="AC221" s="172" t="s">
        <v>988</v>
      </c>
      <c r="AD221" s="172" t="s">
        <v>987</v>
      </c>
      <c r="AE221" s="173" t="s">
        <v>1040</v>
      </c>
      <c r="AF221" s="173" t="s">
        <v>1041</v>
      </c>
      <c r="AG221" s="173" t="s">
        <v>1042</v>
      </c>
      <c r="AH221" s="173" t="s">
        <v>1043</v>
      </c>
      <c r="AJ221" s="124"/>
      <c r="AK221" s="172" t="s">
        <v>1954</v>
      </c>
      <c r="AM221" s="335"/>
      <c r="AN221" s="334"/>
      <c r="AO221" s="334"/>
      <c r="AV221" s="286"/>
      <c r="AW221" s="286"/>
      <c r="AX221" s="286"/>
      <c r="AY221" s="286"/>
      <c r="AZ221" s="286"/>
      <c r="BA221" s="286"/>
      <c r="BB221" s="286"/>
      <c r="BC221" s="286"/>
      <c r="BD221" s="286"/>
      <c r="BE221" s="82"/>
      <c r="BF221" s="82"/>
      <c r="BG221" s="82"/>
      <c r="BH221" s="82"/>
      <c r="BI221" s="352"/>
      <c r="BJ221" s="352"/>
      <c r="BK221" s="82"/>
    </row>
    <row r="222" spans="1:63" ht="13.5">
      <c r="A222" s="6"/>
      <c r="B222" s="7"/>
      <c r="S222" s="14">
        <f t="shared" si="33"/>
        <v>6580</v>
      </c>
      <c r="T222" s="10" t="str">
        <f t="shared" si="34"/>
        <v>大成館中</v>
      </c>
      <c r="U222" s="55"/>
      <c r="Z222" s="172">
        <v>6580</v>
      </c>
      <c r="AA222" s="172" t="s">
        <v>1499</v>
      </c>
      <c r="AB222" s="172" t="s">
        <v>1044</v>
      </c>
      <c r="AC222" s="172" t="s">
        <v>994</v>
      </c>
      <c r="AD222" s="172" t="s">
        <v>987</v>
      </c>
      <c r="AE222" s="173" t="s">
        <v>1045</v>
      </c>
      <c r="AF222" s="173" t="s">
        <v>1046</v>
      </c>
      <c r="AG222" s="173" t="s">
        <v>1047</v>
      </c>
      <c r="AH222" s="173" t="s">
        <v>1048</v>
      </c>
      <c r="AJ222" s="124"/>
      <c r="AK222" s="172" t="s">
        <v>1955</v>
      </c>
      <c r="AM222" s="335"/>
      <c r="AN222" s="334"/>
      <c r="AO222" s="334"/>
      <c r="AV222" s="286"/>
      <c r="AW222" s="286"/>
      <c r="AX222" s="286"/>
      <c r="AY222" s="286"/>
      <c r="AZ222" s="286"/>
      <c r="BA222" s="286"/>
      <c r="BB222" s="286"/>
      <c r="BC222" s="286"/>
      <c r="BD222" s="286"/>
      <c r="BE222" s="82"/>
      <c r="BF222" s="82"/>
      <c r="BG222" s="82"/>
      <c r="BH222" s="82"/>
      <c r="BI222" s="352"/>
      <c r="BJ222" s="352"/>
      <c r="BK222" s="82"/>
    </row>
    <row r="223" spans="1:63" ht="13.5">
      <c r="A223" s="6"/>
      <c r="B223" s="7"/>
      <c r="S223" s="14">
        <f t="shared" si="33"/>
        <v>6610</v>
      </c>
      <c r="T223" s="10" t="str">
        <f t="shared" si="34"/>
        <v>松永中</v>
      </c>
      <c r="U223" s="55"/>
      <c r="Z223" s="172">
        <v>6610</v>
      </c>
      <c r="AA223" s="172" t="s">
        <v>1500</v>
      </c>
      <c r="AB223" s="172" t="s">
        <v>1049</v>
      </c>
      <c r="AC223" s="172" t="s">
        <v>994</v>
      </c>
      <c r="AD223" s="172" t="s">
        <v>987</v>
      </c>
      <c r="AE223" s="173" t="s">
        <v>1050</v>
      </c>
      <c r="AF223" s="173" t="s">
        <v>1626</v>
      </c>
      <c r="AG223" s="173" t="s">
        <v>1051</v>
      </c>
      <c r="AH223" s="173" t="s">
        <v>1052</v>
      </c>
      <c r="AJ223" s="124"/>
      <c r="AK223" s="172" t="s">
        <v>1956</v>
      </c>
      <c r="AM223" s="335"/>
      <c r="AN223" s="334"/>
      <c r="AO223" s="334"/>
      <c r="AV223" s="286"/>
      <c r="AW223" s="286"/>
      <c r="AX223" s="286"/>
      <c r="AY223" s="286"/>
      <c r="AZ223" s="286"/>
      <c r="BA223" s="286"/>
      <c r="BB223" s="286"/>
      <c r="BC223" s="286"/>
      <c r="BD223" s="286"/>
      <c r="BE223" s="82"/>
      <c r="BF223" s="82"/>
      <c r="BG223" s="82"/>
      <c r="BH223" s="82"/>
      <c r="BI223" s="352"/>
      <c r="BJ223" s="352"/>
      <c r="BK223" s="82"/>
    </row>
    <row r="224" spans="1:63" ht="13.5">
      <c r="A224" s="6"/>
      <c r="B224" s="7"/>
      <c r="S224" s="14">
        <f t="shared" si="33"/>
        <v>6640</v>
      </c>
      <c r="T224" s="10" t="str">
        <f t="shared" si="34"/>
        <v>精華中</v>
      </c>
      <c r="U224" s="55"/>
      <c r="Z224" s="172">
        <v>6640</v>
      </c>
      <c r="AA224" s="172" t="s">
        <v>1501</v>
      </c>
      <c r="AB224" s="172" t="s">
        <v>1053</v>
      </c>
      <c r="AC224" s="172" t="s">
        <v>987</v>
      </c>
      <c r="AD224" s="172" t="s">
        <v>987</v>
      </c>
      <c r="AE224" s="173" t="s">
        <v>1054</v>
      </c>
      <c r="AF224" s="173" t="s">
        <v>1055</v>
      </c>
      <c r="AG224" s="173" t="s">
        <v>1056</v>
      </c>
      <c r="AH224" s="173" t="s">
        <v>1057</v>
      </c>
      <c r="AJ224" s="124"/>
      <c r="AK224" s="172" t="s">
        <v>1957</v>
      </c>
      <c r="AM224" s="335"/>
      <c r="AN224" s="334"/>
      <c r="AO224" s="334"/>
      <c r="AV224" s="286"/>
      <c r="AW224" s="286"/>
      <c r="AX224" s="286"/>
      <c r="AY224" s="286"/>
      <c r="AZ224" s="286"/>
      <c r="BA224" s="286"/>
      <c r="BB224" s="286"/>
      <c r="BC224" s="286"/>
      <c r="BD224" s="286"/>
      <c r="BE224" s="82"/>
      <c r="BF224" s="82"/>
      <c r="BG224" s="82"/>
      <c r="BH224" s="82"/>
      <c r="BI224" s="352"/>
      <c r="BJ224" s="352"/>
      <c r="BK224" s="82"/>
    </row>
    <row r="225" spans="1:63" ht="13.5">
      <c r="A225" s="6"/>
      <c r="B225" s="7"/>
      <c r="S225" s="14">
        <f t="shared" si="33"/>
        <v>6670</v>
      </c>
      <c r="T225" s="10" t="str">
        <f t="shared" si="34"/>
        <v>福山中央中</v>
      </c>
      <c r="U225" s="55"/>
      <c r="Z225" s="172">
        <v>6670</v>
      </c>
      <c r="AA225" s="172" t="s">
        <v>1502</v>
      </c>
      <c r="AB225" s="172" t="s">
        <v>1058</v>
      </c>
      <c r="AC225" s="172" t="s">
        <v>988</v>
      </c>
      <c r="AD225" s="172" t="s">
        <v>987</v>
      </c>
      <c r="AE225" s="173" t="s">
        <v>1059</v>
      </c>
      <c r="AF225" s="173" t="s">
        <v>1060</v>
      </c>
      <c r="AG225" s="173" t="s">
        <v>1061</v>
      </c>
      <c r="AH225" s="173" t="s">
        <v>1062</v>
      </c>
      <c r="AJ225" s="124"/>
      <c r="AK225" s="172" t="s">
        <v>1958</v>
      </c>
      <c r="AM225" s="335"/>
      <c r="AN225" s="334"/>
      <c r="AO225" s="334"/>
      <c r="AV225" s="286"/>
      <c r="AW225" s="286"/>
      <c r="AX225" s="286"/>
      <c r="AY225" s="286"/>
      <c r="AZ225" s="286"/>
      <c r="BA225" s="286"/>
      <c r="BB225" s="286"/>
      <c r="BC225" s="286"/>
      <c r="BD225" s="286"/>
      <c r="BE225" s="82"/>
      <c r="BF225" s="82"/>
      <c r="BG225" s="82"/>
      <c r="BH225" s="82"/>
      <c r="BI225" s="352"/>
      <c r="BJ225" s="352"/>
      <c r="BK225" s="82"/>
    </row>
    <row r="226" spans="1:63" ht="13.5">
      <c r="A226" s="6"/>
      <c r="B226" s="7"/>
      <c r="S226" s="14">
        <f t="shared" si="33"/>
        <v>6700</v>
      </c>
      <c r="T226" s="10" t="str">
        <f t="shared" si="34"/>
        <v>芦田中</v>
      </c>
      <c r="U226" s="55"/>
      <c r="Z226" s="172">
        <v>6700</v>
      </c>
      <c r="AA226" s="172" t="s">
        <v>1503</v>
      </c>
      <c r="AB226" s="172" t="s">
        <v>1063</v>
      </c>
      <c r="AC226" s="172" t="s">
        <v>994</v>
      </c>
      <c r="AD226" s="172" t="s">
        <v>987</v>
      </c>
      <c r="AE226" s="173" t="s">
        <v>1064</v>
      </c>
      <c r="AF226" s="173" t="s">
        <v>1065</v>
      </c>
      <c r="AG226" s="173" t="s">
        <v>1066</v>
      </c>
      <c r="AH226" s="173" t="s">
        <v>1067</v>
      </c>
      <c r="AJ226" s="124"/>
      <c r="AK226" s="172" t="s">
        <v>1959</v>
      </c>
      <c r="AM226" s="335"/>
      <c r="AN226" s="334"/>
      <c r="AO226" s="334"/>
      <c r="AV226" s="286"/>
      <c r="AW226" s="286"/>
      <c r="AX226" s="286"/>
      <c r="AY226" s="286"/>
      <c r="AZ226" s="286"/>
      <c r="BA226" s="286"/>
      <c r="BB226" s="286"/>
      <c r="BC226" s="286"/>
      <c r="BD226" s="286"/>
      <c r="BE226" s="82"/>
      <c r="BF226" s="82"/>
      <c r="BG226" s="82"/>
      <c r="BH226" s="82"/>
      <c r="BI226" s="352"/>
      <c r="BJ226" s="352"/>
      <c r="BK226" s="82"/>
    </row>
    <row r="227" spans="1:63" ht="13.5">
      <c r="A227" s="6"/>
      <c r="B227" s="7"/>
      <c r="S227" s="14">
        <f t="shared" si="33"/>
        <v>6730</v>
      </c>
      <c r="T227" s="10" t="str">
        <f t="shared" si="34"/>
        <v>山野中</v>
      </c>
      <c r="U227" s="55"/>
      <c r="Z227" s="172">
        <v>6730</v>
      </c>
      <c r="AA227" s="172" t="s">
        <v>1504</v>
      </c>
      <c r="AB227" s="172" t="s">
        <v>1068</v>
      </c>
      <c r="AC227" s="172" t="s">
        <v>987</v>
      </c>
      <c r="AD227" s="172" t="s">
        <v>987</v>
      </c>
      <c r="AE227" s="173" t="s">
        <v>1069</v>
      </c>
      <c r="AF227" s="173" t="s">
        <v>1070</v>
      </c>
      <c r="AG227" s="173" t="s">
        <v>1071</v>
      </c>
      <c r="AH227" s="173" t="s">
        <v>1072</v>
      </c>
      <c r="AJ227" s="124"/>
      <c r="AK227" s="172" t="s">
        <v>1960</v>
      </c>
      <c r="AM227" s="335"/>
      <c r="AN227" s="334"/>
      <c r="AO227" s="334"/>
      <c r="AV227" s="286"/>
      <c r="AW227" s="286"/>
      <c r="AX227" s="286"/>
      <c r="AY227" s="286"/>
      <c r="AZ227" s="286"/>
      <c r="BA227" s="286"/>
      <c r="BB227" s="286"/>
      <c r="BC227" s="286"/>
      <c r="BD227" s="286"/>
      <c r="BE227" s="82"/>
      <c r="BF227" s="82"/>
      <c r="BG227" s="82"/>
      <c r="BH227" s="82"/>
      <c r="BI227" s="352"/>
      <c r="BJ227" s="352"/>
      <c r="BK227" s="82"/>
    </row>
    <row r="228" spans="1:63" ht="13.5">
      <c r="A228" s="6"/>
      <c r="B228" s="7"/>
      <c r="S228" s="14">
        <f t="shared" si="33"/>
        <v>6760</v>
      </c>
      <c r="T228" s="10" t="str">
        <f t="shared" si="34"/>
        <v>広瀬学園中</v>
      </c>
      <c r="U228" s="55"/>
      <c r="Z228" s="172">
        <v>6760</v>
      </c>
      <c r="AA228" s="172" t="s">
        <v>2119</v>
      </c>
      <c r="AB228" s="172" t="s">
        <v>2120</v>
      </c>
      <c r="AC228" s="172" t="s">
        <v>987</v>
      </c>
      <c r="AD228" s="172" t="s">
        <v>987</v>
      </c>
      <c r="AE228" s="173" t="s">
        <v>1073</v>
      </c>
      <c r="AF228" s="173" t="s">
        <v>1074</v>
      </c>
      <c r="AG228" s="173" t="s">
        <v>1075</v>
      </c>
      <c r="AH228" s="173" t="s">
        <v>1076</v>
      </c>
      <c r="AJ228" s="124"/>
      <c r="AK228" s="172" t="s">
        <v>2121</v>
      </c>
      <c r="AM228" s="335"/>
      <c r="AN228" s="334"/>
      <c r="AO228" s="334"/>
      <c r="AV228" s="286"/>
      <c r="AW228" s="286"/>
      <c r="AX228" s="286"/>
      <c r="AY228" s="286"/>
      <c r="AZ228" s="286"/>
      <c r="BA228" s="286"/>
      <c r="BB228" s="286"/>
      <c r="BC228" s="286"/>
      <c r="BD228" s="286"/>
      <c r="BE228" s="82"/>
      <c r="BF228" s="82"/>
      <c r="BG228" s="82"/>
      <c r="BH228" s="82"/>
      <c r="BI228" s="352"/>
      <c r="BJ228" s="352"/>
      <c r="BK228" s="82"/>
    </row>
    <row r="229" spans="1:63" ht="13.5">
      <c r="A229" s="6"/>
      <c r="B229" s="7"/>
      <c r="S229" s="14">
        <f t="shared" si="33"/>
        <v>6790</v>
      </c>
      <c r="T229" s="10" t="str">
        <f t="shared" si="34"/>
        <v>加茂中</v>
      </c>
      <c r="U229" s="55"/>
      <c r="Z229" s="172">
        <v>6790</v>
      </c>
      <c r="AA229" s="172" t="s">
        <v>1505</v>
      </c>
      <c r="AB229" s="172" t="s">
        <v>1077</v>
      </c>
      <c r="AC229" s="172" t="s">
        <v>988</v>
      </c>
      <c r="AD229" s="172" t="s">
        <v>987</v>
      </c>
      <c r="AE229" s="173" t="s">
        <v>1078</v>
      </c>
      <c r="AF229" s="173" t="s">
        <v>1079</v>
      </c>
      <c r="AG229" s="173" t="s">
        <v>1080</v>
      </c>
      <c r="AH229" s="173" t="s">
        <v>1081</v>
      </c>
      <c r="AJ229" s="124"/>
      <c r="AK229" s="172" t="s">
        <v>1961</v>
      </c>
      <c r="AM229" s="335"/>
      <c r="AN229" s="334"/>
      <c r="AO229" s="334"/>
      <c r="AV229" s="286"/>
      <c r="AW229" s="286"/>
      <c r="AX229" s="286"/>
      <c r="AY229" s="286"/>
      <c r="AZ229" s="286"/>
      <c r="BA229" s="286"/>
      <c r="BB229" s="286"/>
      <c r="BC229" s="286"/>
      <c r="BD229" s="286"/>
      <c r="BE229" s="82"/>
      <c r="BF229" s="82"/>
      <c r="BG229" s="82"/>
      <c r="BH229" s="82"/>
      <c r="BI229" s="352"/>
      <c r="BJ229" s="352"/>
      <c r="BK229" s="82"/>
    </row>
    <row r="230" spans="1:63" ht="13.5">
      <c r="A230" s="6"/>
      <c r="B230" s="7"/>
      <c r="S230" s="14">
        <f t="shared" si="33"/>
        <v>6820</v>
      </c>
      <c r="T230" s="10" t="str">
        <f t="shared" si="34"/>
        <v>駅家中</v>
      </c>
      <c r="U230" s="55"/>
      <c r="Z230" s="172">
        <v>6820</v>
      </c>
      <c r="AA230" s="172" t="s">
        <v>1506</v>
      </c>
      <c r="AB230" s="172" t="s">
        <v>1082</v>
      </c>
      <c r="AC230" s="172" t="s">
        <v>994</v>
      </c>
      <c r="AD230" s="172" t="s">
        <v>987</v>
      </c>
      <c r="AE230" s="173" t="s">
        <v>1083</v>
      </c>
      <c r="AF230" s="173" t="s">
        <v>1084</v>
      </c>
      <c r="AG230" s="173" t="s">
        <v>1085</v>
      </c>
      <c r="AH230" s="173" t="s">
        <v>1086</v>
      </c>
      <c r="AJ230" s="124"/>
      <c r="AK230" s="172" t="s">
        <v>1962</v>
      </c>
      <c r="AM230" s="335"/>
      <c r="AN230" s="334"/>
      <c r="AO230" s="334"/>
      <c r="AV230" s="286"/>
      <c r="AW230" s="286"/>
      <c r="AX230" s="286"/>
      <c r="AY230" s="286"/>
      <c r="AZ230" s="286"/>
      <c r="BA230" s="286"/>
      <c r="BB230" s="286"/>
      <c r="BC230" s="286"/>
      <c r="BD230" s="286"/>
      <c r="BE230" s="82"/>
      <c r="BF230" s="82"/>
      <c r="BG230" s="82"/>
      <c r="BH230" s="82"/>
      <c r="BI230" s="352"/>
      <c r="BJ230" s="352"/>
      <c r="BK230" s="82"/>
    </row>
    <row r="231" spans="1:63" ht="13.5">
      <c r="A231" s="6"/>
      <c r="B231" s="7"/>
      <c r="S231" s="14">
        <f t="shared" si="33"/>
        <v>6850</v>
      </c>
      <c r="T231" s="10" t="str">
        <f t="shared" si="34"/>
        <v>誠之中</v>
      </c>
      <c r="U231" s="55"/>
      <c r="Z231" s="172">
        <v>6850</v>
      </c>
      <c r="AA231" s="172" t="s">
        <v>1507</v>
      </c>
      <c r="AB231" s="172" t="s">
        <v>1087</v>
      </c>
      <c r="AC231" s="172" t="s">
        <v>988</v>
      </c>
      <c r="AD231" s="172" t="s">
        <v>987</v>
      </c>
      <c r="AE231" s="173" t="s">
        <v>1088</v>
      </c>
      <c r="AF231" s="173" t="s">
        <v>1089</v>
      </c>
      <c r="AG231" s="173" t="s">
        <v>1090</v>
      </c>
      <c r="AH231" s="173" t="s">
        <v>1091</v>
      </c>
      <c r="AJ231" s="124"/>
      <c r="AK231" s="172" t="s">
        <v>1963</v>
      </c>
      <c r="AM231" s="335"/>
      <c r="AN231" s="334"/>
      <c r="AO231" s="334"/>
      <c r="AV231" s="286"/>
      <c r="AW231" s="286"/>
      <c r="AX231" s="286"/>
      <c r="AY231" s="286"/>
      <c r="AZ231" s="286"/>
      <c r="BA231" s="286"/>
      <c r="BB231" s="286"/>
      <c r="BC231" s="286"/>
      <c r="BD231" s="286"/>
      <c r="BE231" s="82"/>
      <c r="BF231" s="82"/>
      <c r="BG231" s="82"/>
      <c r="BH231" s="82"/>
      <c r="BI231" s="352"/>
      <c r="BJ231" s="352"/>
      <c r="BK231" s="82"/>
    </row>
    <row r="232" spans="1:63" ht="13.5">
      <c r="A232" s="6"/>
      <c r="B232" s="7"/>
      <c r="S232" s="14">
        <f t="shared" si="33"/>
        <v>6880</v>
      </c>
      <c r="T232" s="10" t="str">
        <f t="shared" si="34"/>
        <v>福山城西中</v>
      </c>
      <c r="U232" s="55"/>
      <c r="Z232" s="172">
        <v>6880</v>
      </c>
      <c r="AA232" s="172" t="s">
        <v>1508</v>
      </c>
      <c r="AB232" s="172" t="s">
        <v>1092</v>
      </c>
      <c r="AC232" s="172" t="s">
        <v>994</v>
      </c>
      <c r="AD232" s="172" t="s">
        <v>987</v>
      </c>
      <c r="AE232" s="173" t="s">
        <v>1093</v>
      </c>
      <c r="AF232" s="173" t="s">
        <v>1094</v>
      </c>
      <c r="AG232" s="173" t="s">
        <v>1095</v>
      </c>
      <c r="AH232" s="173" t="s">
        <v>1096</v>
      </c>
      <c r="AJ232" s="124"/>
      <c r="AK232" s="172" t="s">
        <v>1964</v>
      </c>
      <c r="AM232" s="335"/>
      <c r="AN232" s="334"/>
      <c r="AO232" s="334"/>
      <c r="AV232" s="286"/>
      <c r="AW232" s="286"/>
      <c r="AX232" s="286"/>
      <c r="AY232" s="286"/>
      <c r="AZ232" s="286"/>
      <c r="BA232" s="286"/>
      <c r="BB232" s="286"/>
      <c r="BC232" s="286"/>
      <c r="BD232" s="286"/>
      <c r="BE232" s="82"/>
      <c r="BF232" s="82"/>
      <c r="BG232" s="82"/>
      <c r="BH232" s="82"/>
      <c r="BI232" s="352"/>
      <c r="BJ232" s="352"/>
      <c r="BK232" s="82"/>
    </row>
    <row r="233" spans="1:63" ht="13.5">
      <c r="A233" s="6"/>
      <c r="B233" s="7"/>
      <c r="S233" s="14">
        <f t="shared" si="33"/>
        <v>6910</v>
      </c>
      <c r="T233" s="10" t="str">
        <f t="shared" si="34"/>
        <v>大門中</v>
      </c>
      <c r="U233" s="55"/>
      <c r="Z233" s="172">
        <v>6910</v>
      </c>
      <c r="AA233" s="172" t="s">
        <v>1509</v>
      </c>
      <c r="AB233" s="172" t="s">
        <v>1097</v>
      </c>
      <c r="AC233" s="172" t="s">
        <v>988</v>
      </c>
      <c r="AD233" s="172" t="s">
        <v>987</v>
      </c>
      <c r="AE233" s="173" t="s">
        <v>1098</v>
      </c>
      <c r="AF233" s="173" t="s">
        <v>1099</v>
      </c>
      <c r="AG233" s="173" t="s">
        <v>1100</v>
      </c>
      <c r="AH233" s="173" t="s">
        <v>1101</v>
      </c>
      <c r="AJ233" s="124"/>
      <c r="AK233" s="172" t="s">
        <v>1965</v>
      </c>
      <c r="AM233" s="335"/>
      <c r="AN233" s="334"/>
      <c r="AO233" s="334"/>
      <c r="AV233" s="286"/>
      <c r="AW233" s="286"/>
      <c r="AX233" s="286"/>
      <c r="AY233" s="286"/>
      <c r="AZ233" s="286"/>
      <c r="BA233" s="286"/>
      <c r="BB233" s="286"/>
      <c r="BC233" s="286"/>
      <c r="BD233" s="286"/>
      <c r="BE233" s="82"/>
      <c r="BF233" s="82"/>
      <c r="BG233" s="82"/>
      <c r="BH233" s="82"/>
      <c r="BI233" s="352"/>
      <c r="BJ233" s="352"/>
      <c r="BK233" s="82"/>
    </row>
    <row r="234" spans="1:63" ht="13.5">
      <c r="A234" s="6"/>
      <c r="B234" s="7"/>
      <c r="S234" s="14">
        <f t="shared" si="33"/>
        <v>6940</v>
      </c>
      <c r="T234" s="10" t="str">
        <f t="shared" si="34"/>
        <v>一ツ橋中</v>
      </c>
      <c r="U234" s="55"/>
      <c r="Z234" s="172">
        <v>6940</v>
      </c>
      <c r="AA234" s="172" t="s">
        <v>1510</v>
      </c>
      <c r="AB234" s="172" t="s">
        <v>1102</v>
      </c>
      <c r="AC234" s="172" t="s">
        <v>988</v>
      </c>
      <c r="AD234" s="172" t="s">
        <v>987</v>
      </c>
      <c r="AE234" s="173" t="s">
        <v>1103</v>
      </c>
      <c r="AF234" s="173" t="s">
        <v>1104</v>
      </c>
      <c r="AG234" s="173" t="s">
        <v>1105</v>
      </c>
      <c r="AH234" s="173" t="s">
        <v>1106</v>
      </c>
      <c r="AJ234" s="124"/>
      <c r="AK234" s="172" t="s">
        <v>1966</v>
      </c>
      <c r="AM234" s="335"/>
      <c r="AN234" s="334"/>
      <c r="AO234" s="334"/>
      <c r="AV234" s="286"/>
      <c r="AW234" s="286"/>
      <c r="AX234" s="286"/>
      <c r="AY234" s="286"/>
      <c r="AZ234" s="286"/>
      <c r="BA234" s="286"/>
      <c r="BB234" s="286"/>
      <c r="BC234" s="286"/>
      <c r="BD234" s="286"/>
      <c r="BE234" s="82"/>
      <c r="BF234" s="82"/>
      <c r="BG234" s="82"/>
      <c r="BH234" s="82"/>
      <c r="BI234" s="352"/>
      <c r="BJ234" s="352"/>
      <c r="BK234" s="82"/>
    </row>
    <row r="235" spans="1:63" ht="13.5">
      <c r="A235" s="6"/>
      <c r="B235" s="7"/>
      <c r="S235" s="14">
        <f t="shared" si="33"/>
        <v>6970</v>
      </c>
      <c r="T235" s="10" t="str">
        <f t="shared" si="34"/>
        <v>東朋中</v>
      </c>
      <c r="U235" s="55"/>
      <c r="Z235" s="172">
        <v>6970</v>
      </c>
      <c r="AA235" s="172" t="s">
        <v>1511</v>
      </c>
      <c r="AB235" s="172" t="s">
        <v>1107</v>
      </c>
      <c r="AC235" s="172" t="s">
        <v>988</v>
      </c>
      <c r="AD235" s="172" t="s">
        <v>987</v>
      </c>
      <c r="AE235" s="173" t="s">
        <v>1108</v>
      </c>
      <c r="AF235" s="173" t="s">
        <v>1109</v>
      </c>
      <c r="AG235" s="173" t="s">
        <v>1110</v>
      </c>
      <c r="AH235" s="173" t="s">
        <v>1111</v>
      </c>
      <c r="AJ235" s="124"/>
      <c r="AK235" s="172" t="s">
        <v>1967</v>
      </c>
      <c r="AM235" s="335"/>
      <c r="AN235" s="334"/>
      <c r="AO235" s="334"/>
      <c r="AV235" s="286"/>
      <c r="AW235" s="286"/>
      <c r="AX235" s="286"/>
      <c r="AY235" s="286"/>
      <c r="AZ235" s="286"/>
      <c r="BA235" s="286"/>
      <c r="BB235" s="286"/>
      <c r="BC235" s="286"/>
      <c r="BD235" s="286"/>
      <c r="BE235" s="82"/>
      <c r="BF235" s="82"/>
      <c r="BG235" s="82"/>
      <c r="BH235" s="82"/>
      <c r="BI235" s="352"/>
      <c r="BJ235" s="352"/>
      <c r="BK235" s="82"/>
    </row>
    <row r="236" spans="1:63" ht="13.5">
      <c r="A236" s="6"/>
      <c r="B236" s="7"/>
      <c r="S236" s="14">
        <f t="shared" si="33"/>
        <v>7000</v>
      </c>
      <c r="T236" s="10" t="str">
        <f t="shared" si="34"/>
        <v>駅家南中</v>
      </c>
      <c r="U236" s="55"/>
      <c r="Z236" s="172">
        <v>7000</v>
      </c>
      <c r="AA236" s="172" t="s">
        <v>1512</v>
      </c>
      <c r="AB236" s="172" t="s">
        <v>1112</v>
      </c>
      <c r="AC236" s="172" t="s">
        <v>994</v>
      </c>
      <c r="AD236" s="172" t="s">
        <v>987</v>
      </c>
      <c r="AE236" s="173" t="s">
        <v>1113</v>
      </c>
      <c r="AF236" s="173" t="s">
        <v>1114</v>
      </c>
      <c r="AG236" s="173" t="s">
        <v>1115</v>
      </c>
      <c r="AH236" s="173" t="s">
        <v>1116</v>
      </c>
      <c r="AJ236" s="124"/>
      <c r="AK236" s="172" t="s">
        <v>1968</v>
      </c>
      <c r="AM236" s="335"/>
      <c r="AN236" s="334"/>
      <c r="AO236" s="334"/>
      <c r="AV236" s="286"/>
      <c r="AW236" s="286"/>
      <c r="AX236" s="286"/>
      <c r="AY236" s="286"/>
      <c r="AZ236" s="286"/>
      <c r="BA236" s="286"/>
      <c r="BB236" s="286"/>
      <c r="BC236" s="286"/>
      <c r="BD236" s="286"/>
      <c r="BE236" s="82"/>
      <c r="BF236" s="82"/>
      <c r="BG236" s="82"/>
      <c r="BH236" s="82"/>
      <c r="BI236" s="352"/>
      <c r="BJ236" s="352"/>
      <c r="BK236" s="82"/>
    </row>
    <row r="237" spans="1:63" ht="13.5">
      <c r="A237" s="6"/>
      <c r="B237" s="7"/>
      <c r="S237" s="14">
        <f t="shared" si="33"/>
        <v>7030</v>
      </c>
      <c r="T237" s="10">
        <f t="shared" si="34"/>
      </c>
      <c r="U237" s="55"/>
      <c r="Z237" s="172">
        <v>7030</v>
      </c>
      <c r="AA237" s="172"/>
      <c r="AB237" s="172"/>
      <c r="AC237" s="172"/>
      <c r="AD237" s="172"/>
      <c r="AE237" s="173"/>
      <c r="AF237" s="173"/>
      <c r="AG237" s="173"/>
      <c r="AH237" s="173"/>
      <c r="AJ237" s="124"/>
      <c r="AK237" s="172"/>
      <c r="AM237" s="335"/>
      <c r="AN237" s="334"/>
      <c r="AO237" s="334"/>
      <c r="AV237" s="286"/>
      <c r="AW237" s="286"/>
      <c r="AX237" s="286"/>
      <c r="AY237" s="286"/>
      <c r="AZ237" s="286"/>
      <c r="BA237" s="286"/>
      <c r="BB237" s="286"/>
      <c r="BC237" s="286"/>
      <c r="BD237" s="286"/>
      <c r="BE237" s="82"/>
      <c r="BF237" s="82"/>
      <c r="BG237" s="82"/>
      <c r="BH237" s="82"/>
      <c r="BI237" s="352"/>
      <c r="BJ237" s="352"/>
      <c r="BK237" s="82"/>
    </row>
    <row r="238" spans="1:63" ht="13.5">
      <c r="A238" s="6"/>
      <c r="B238" s="7"/>
      <c r="S238" s="14">
        <f t="shared" si="33"/>
        <v>7060</v>
      </c>
      <c r="T238" s="10">
        <f t="shared" si="34"/>
      </c>
      <c r="U238" s="55"/>
      <c r="Z238" s="172">
        <v>7060</v>
      </c>
      <c r="AA238" s="172"/>
      <c r="AB238" s="172"/>
      <c r="AC238" s="172"/>
      <c r="AD238" s="172"/>
      <c r="AE238" s="173"/>
      <c r="AF238" s="173"/>
      <c r="AG238" s="173"/>
      <c r="AH238" s="173"/>
      <c r="AJ238" s="124"/>
      <c r="AK238" s="172"/>
      <c r="AM238" s="335"/>
      <c r="AN238" s="334"/>
      <c r="AO238" s="334"/>
      <c r="AV238" s="286"/>
      <c r="AW238" s="286"/>
      <c r="AX238" s="286"/>
      <c r="AY238" s="286"/>
      <c r="AZ238" s="286"/>
      <c r="BA238" s="286"/>
      <c r="BB238" s="286"/>
      <c r="BC238" s="286"/>
      <c r="BD238" s="286"/>
      <c r="BE238" s="82"/>
      <c r="BF238" s="82"/>
      <c r="BG238" s="82"/>
      <c r="BH238" s="82"/>
      <c r="BI238" s="352"/>
      <c r="BJ238" s="352"/>
      <c r="BK238" s="82"/>
    </row>
    <row r="239" spans="1:63" ht="13.5">
      <c r="A239" s="6"/>
      <c r="B239" s="7"/>
      <c r="S239" s="14">
        <f t="shared" si="33"/>
        <v>7090</v>
      </c>
      <c r="T239" s="10" t="str">
        <f t="shared" si="34"/>
        <v>新市中央中</v>
      </c>
      <c r="U239" s="55"/>
      <c r="Z239" s="172">
        <v>7090</v>
      </c>
      <c r="AA239" s="172" t="s">
        <v>1513</v>
      </c>
      <c r="AB239" s="172" t="s">
        <v>1117</v>
      </c>
      <c r="AC239" s="172" t="s">
        <v>994</v>
      </c>
      <c r="AD239" s="172" t="s">
        <v>987</v>
      </c>
      <c r="AE239" s="173" t="s">
        <v>1118</v>
      </c>
      <c r="AF239" s="173" t="s">
        <v>1119</v>
      </c>
      <c r="AG239" s="173" t="s">
        <v>1120</v>
      </c>
      <c r="AH239" s="173" t="s">
        <v>1121</v>
      </c>
      <c r="AJ239" s="124"/>
      <c r="AK239" s="172" t="s">
        <v>1969</v>
      </c>
      <c r="AM239" s="335"/>
      <c r="AN239" s="334"/>
      <c r="AO239" s="334"/>
      <c r="AV239" s="286"/>
      <c r="AW239" s="286"/>
      <c r="AX239" s="286"/>
      <c r="AY239" s="286"/>
      <c r="AZ239" s="286"/>
      <c r="BA239" s="286"/>
      <c r="BB239" s="286"/>
      <c r="BC239" s="286"/>
      <c r="BD239" s="286"/>
      <c r="BE239" s="82"/>
      <c r="BF239" s="82"/>
      <c r="BG239" s="82"/>
      <c r="BH239" s="82"/>
      <c r="BI239" s="352"/>
      <c r="BJ239" s="352"/>
      <c r="BK239" s="82"/>
    </row>
    <row r="240" spans="1:63" ht="13.5">
      <c r="A240" s="6"/>
      <c r="B240" s="7"/>
      <c r="S240" s="14">
        <f t="shared" si="33"/>
        <v>7120</v>
      </c>
      <c r="T240" s="10" t="str">
        <f t="shared" si="34"/>
        <v>福山中</v>
      </c>
      <c r="U240" s="55"/>
      <c r="Z240" s="172">
        <v>7120</v>
      </c>
      <c r="AA240" s="172" t="s">
        <v>1514</v>
      </c>
      <c r="AB240" s="172" t="s">
        <v>1122</v>
      </c>
      <c r="AC240" s="172" t="s">
        <v>994</v>
      </c>
      <c r="AD240" s="172" t="s">
        <v>987</v>
      </c>
      <c r="AE240" s="173" t="s">
        <v>1123</v>
      </c>
      <c r="AF240" s="173" t="s">
        <v>1627</v>
      </c>
      <c r="AG240" s="173" t="s">
        <v>1124</v>
      </c>
      <c r="AH240" s="173" t="s">
        <v>1125</v>
      </c>
      <c r="AJ240" s="124"/>
      <c r="AK240" s="172" t="s">
        <v>1970</v>
      </c>
      <c r="AM240" s="335"/>
      <c r="AN240" s="334"/>
      <c r="AO240" s="334"/>
      <c r="AV240" s="286"/>
      <c r="AW240" s="286"/>
      <c r="AX240" s="286"/>
      <c r="AY240" s="286"/>
      <c r="AZ240" s="286"/>
      <c r="BA240" s="286"/>
      <c r="BB240" s="286"/>
      <c r="BC240" s="286"/>
      <c r="BD240" s="286"/>
      <c r="BE240" s="82"/>
      <c r="BF240" s="82"/>
      <c r="BG240" s="82"/>
      <c r="BH240" s="82"/>
      <c r="BI240" s="352"/>
      <c r="BJ240" s="352"/>
      <c r="BK240" s="82"/>
    </row>
    <row r="241" spans="1:63" ht="13.5">
      <c r="A241" s="6"/>
      <c r="B241" s="7"/>
      <c r="S241" s="14">
        <f t="shared" si="33"/>
        <v>7150</v>
      </c>
      <c r="T241" s="10" t="str">
        <f t="shared" si="34"/>
        <v>想青学園</v>
      </c>
      <c r="U241" s="55"/>
      <c r="Z241" s="172">
        <v>7150</v>
      </c>
      <c r="AA241" s="172" t="s">
        <v>2122</v>
      </c>
      <c r="AB241" s="172" t="s">
        <v>2123</v>
      </c>
      <c r="AC241" s="172" t="s">
        <v>994</v>
      </c>
      <c r="AD241" s="172" t="s">
        <v>987</v>
      </c>
      <c r="AE241" s="173" t="s">
        <v>1126</v>
      </c>
      <c r="AF241" s="173" t="s">
        <v>1127</v>
      </c>
      <c r="AG241" s="173" t="s">
        <v>1128</v>
      </c>
      <c r="AH241" s="173" t="s">
        <v>1128</v>
      </c>
      <c r="AJ241" s="124"/>
      <c r="AK241" s="172" t="s">
        <v>2122</v>
      </c>
      <c r="AM241" s="335"/>
      <c r="AN241" s="334"/>
      <c r="AO241" s="334"/>
      <c r="AV241" s="286"/>
      <c r="AW241" s="286"/>
      <c r="AX241" s="286"/>
      <c r="AY241" s="286"/>
      <c r="AZ241" s="286"/>
      <c r="BA241" s="286"/>
      <c r="BB241" s="286"/>
      <c r="BC241" s="286"/>
      <c r="BD241" s="286"/>
      <c r="BE241" s="82"/>
      <c r="BF241" s="82"/>
      <c r="BG241" s="82"/>
      <c r="BH241" s="82"/>
      <c r="BI241" s="352"/>
      <c r="BJ241" s="352"/>
      <c r="BK241" s="82"/>
    </row>
    <row r="242" spans="1:63" ht="13.5">
      <c r="A242" s="6"/>
      <c r="B242" s="7"/>
      <c r="S242" s="14">
        <f t="shared" si="33"/>
        <v>7180</v>
      </c>
      <c r="T242" s="10" t="str">
        <f t="shared" si="34"/>
        <v>至誠中</v>
      </c>
      <c r="U242" s="55"/>
      <c r="Z242" s="172">
        <v>7180</v>
      </c>
      <c r="AA242" s="172" t="s">
        <v>1515</v>
      </c>
      <c r="AB242" s="172" t="s">
        <v>1129</v>
      </c>
      <c r="AC242" s="172" t="s">
        <v>994</v>
      </c>
      <c r="AD242" s="172" t="s">
        <v>987</v>
      </c>
      <c r="AE242" s="173" t="s">
        <v>1130</v>
      </c>
      <c r="AF242" s="173" t="s">
        <v>1131</v>
      </c>
      <c r="AG242" s="173" t="s">
        <v>1132</v>
      </c>
      <c r="AH242" s="173" t="s">
        <v>1132</v>
      </c>
      <c r="AJ242" s="124"/>
      <c r="AK242" s="172" t="s">
        <v>1971</v>
      </c>
      <c r="AM242" s="335"/>
      <c r="AN242" s="334"/>
      <c r="AO242" s="334"/>
      <c r="AV242" s="286"/>
      <c r="AW242" s="286"/>
      <c r="AX242" s="286"/>
      <c r="AY242" s="286"/>
      <c r="AZ242" s="286"/>
      <c r="BA242" s="286"/>
      <c r="BB242" s="286"/>
      <c r="BC242" s="286"/>
      <c r="BD242" s="286"/>
      <c r="BE242" s="82"/>
      <c r="BF242" s="82"/>
      <c r="BG242" s="82"/>
      <c r="BH242" s="82"/>
      <c r="BI242" s="352"/>
      <c r="BJ242" s="352"/>
      <c r="BK242" s="82"/>
    </row>
    <row r="243" spans="1:63" ht="13.5">
      <c r="A243" s="6"/>
      <c r="B243" s="7"/>
      <c r="S243" s="14">
        <f t="shared" si="33"/>
        <v>7210</v>
      </c>
      <c r="T243" s="10" t="str">
        <f t="shared" si="34"/>
        <v>神辺中</v>
      </c>
      <c r="U243" s="55"/>
      <c r="Z243" s="172">
        <v>7210</v>
      </c>
      <c r="AA243" s="172" t="s">
        <v>1516</v>
      </c>
      <c r="AB243" s="172" t="s">
        <v>1133</v>
      </c>
      <c r="AC243" s="172" t="s">
        <v>988</v>
      </c>
      <c r="AD243" s="172" t="s">
        <v>987</v>
      </c>
      <c r="AE243" s="173" t="s">
        <v>1134</v>
      </c>
      <c r="AF243" s="173" t="s">
        <v>1135</v>
      </c>
      <c r="AG243" s="173" t="s">
        <v>1136</v>
      </c>
      <c r="AH243" s="173" t="s">
        <v>1137</v>
      </c>
      <c r="AJ243" s="124"/>
      <c r="AK243" s="172" t="s">
        <v>1972</v>
      </c>
      <c r="AM243" s="338"/>
      <c r="AN243" s="334"/>
      <c r="AO243" s="334"/>
      <c r="AV243" s="286"/>
      <c r="AW243" s="286"/>
      <c r="AX243" s="286"/>
      <c r="AY243" s="286"/>
      <c r="AZ243" s="286"/>
      <c r="BA243" s="286"/>
      <c r="BB243" s="286"/>
      <c r="BC243" s="286"/>
      <c r="BD243" s="286"/>
      <c r="BE243" s="82"/>
      <c r="BF243" s="82"/>
      <c r="BG243" s="82"/>
      <c r="BH243" s="82"/>
      <c r="BI243" s="352"/>
      <c r="BJ243" s="352"/>
      <c r="BK243" s="82"/>
    </row>
    <row r="244" spans="1:63" ht="13.5">
      <c r="A244" s="6"/>
      <c r="B244" s="7"/>
      <c r="S244" s="14">
        <f t="shared" si="33"/>
        <v>7240</v>
      </c>
      <c r="T244" s="10" t="str">
        <f t="shared" si="34"/>
        <v>神辺東中</v>
      </c>
      <c r="U244" s="55"/>
      <c r="Z244" s="172">
        <v>7240</v>
      </c>
      <c r="AA244" s="172" t="s">
        <v>1517</v>
      </c>
      <c r="AB244" s="172" t="s">
        <v>1138</v>
      </c>
      <c r="AC244" s="172" t="s">
        <v>988</v>
      </c>
      <c r="AD244" s="172" t="s">
        <v>987</v>
      </c>
      <c r="AE244" s="173" t="s">
        <v>1139</v>
      </c>
      <c r="AF244" s="173" t="s">
        <v>1140</v>
      </c>
      <c r="AG244" s="173" t="s">
        <v>1141</v>
      </c>
      <c r="AH244" s="173" t="s">
        <v>1142</v>
      </c>
      <c r="AJ244" s="124"/>
      <c r="AK244" s="172" t="s">
        <v>1973</v>
      </c>
      <c r="AM244" s="335"/>
      <c r="AN244" s="334"/>
      <c r="AO244" s="334"/>
      <c r="AV244" s="286"/>
      <c r="AW244" s="286"/>
      <c r="AX244" s="286"/>
      <c r="AY244" s="286"/>
      <c r="AZ244" s="286"/>
      <c r="BA244" s="286"/>
      <c r="BB244" s="286"/>
      <c r="BC244" s="286"/>
      <c r="BD244" s="286"/>
      <c r="BE244" s="82"/>
      <c r="BF244" s="82"/>
      <c r="BG244" s="82"/>
      <c r="BH244" s="82"/>
      <c r="BI244" s="352"/>
      <c r="BJ244" s="352"/>
      <c r="BK244" s="82"/>
    </row>
    <row r="245" spans="1:63" ht="13.5">
      <c r="A245" s="6"/>
      <c r="B245" s="7"/>
      <c r="S245" s="14">
        <f t="shared" si="33"/>
        <v>7270</v>
      </c>
      <c r="T245" s="10" t="str">
        <f t="shared" si="34"/>
        <v>神辺西中</v>
      </c>
      <c r="U245" s="55"/>
      <c r="Z245" s="172">
        <v>7270</v>
      </c>
      <c r="AA245" s="172" t="s">
        <v>1518</v>
      </c>
      <c r="AB245" s="172" t="s">
        <v>1143</v>
      </c>
      <c r="AC245" s="172" t="s">
        <v>988</v>
      </c>
      <c r="AD245" s="172" t="s">
        <v>987</v>
      </c>
      <c r="AE245" s="173" t="s">
        <v>1144</v>
      </c>
      <c r="AF245" s="173" t="s">
        <v>1145</v>
      </c>
      <c r="AG245" s="173" t="s">
        <v>1146</v>
      </c>
      <c r="AH245" s="173" t="s">
        <v>1147</v>
      </c>
      <c r="AJ245" s="124"/>
      <c r="AK245" s="172" t="s">
        <v>1974</v>
      </c>
      <c r="AM245" s="335"/>
      <c r="AN245" s="334"/>
      <c r="AO245" s="334"/>
      <c r="AV245" s="286"/>
      <c r="AW245" s="286"/>
      <c r="AX245" s="286"/>
      <c r="AY245" s="286"/>
      <c r="AZ245" s="286"/>
      <c r="BA245" s="286"/>
      <c r="BB245" s="286"/>
      <c r="BC245" s="286"/>
      <c r="BD245" s="286"/>
      <c r="BE245" s="82"/>
      <c r="BF245" s="82"/>
      <c r="BG245" s="82"/>
      <c r="BH245" s="82"/>
      <c r="BI245" s="352"/>
      <c r="BJ245" s="352"/>
      <c r="BK245" s="82"/>
    </row>
    <row r="246" spans="1:63" ht="13.5">
      <c r="A246" s="6"/>
      <c r="B246" s="7"/>
      <c r="S246" s="14">
        <f t="shared" si="33"/>
        <v>7300</v>
      </c>
      <c r="T246" s="10" t="str">
        <f t="shared" si="34"/>
        <v>広大福山中</v>
      </c>
      <c r="U246" s="55"/>
      <c r="Z246" s="172">
        <v>7300</v>
      </c>
      <c r="AA246" s="172" t="s">
        <v>1519</v>
      </c>
      <c r="AB246" s="172" t="s">
        <v>1148</v>
      </c>
      <c r="AC246" s="172" t="s">
        <v>988</v>
      </c>
      <c r="AD246" s="172" t="s">
        <v>987</v>
      </c>
      <c r="AE246" s="173" t="s">
        <v>1149</v>
      </c>
      <c r="AF246" s="173" t="s">
        <v>1150</v>
      </c>
      <c r="AG246" s="173" t="s">
        <v>1151</v>
      </c>
      <c r="AH246" s="173" t="s">
        <v>1152</v>
      </c>
      <c r="AJ246" s="124"/>
      <c r="AK246" s="172" t="s">
        <v>1975</v>
      </c>
      <c r="AM246" s="335"/>
      <c r="AN246" s="334"/>
      <c r="AO246" s="334"/>
      <c r="AV246" s="286"/>
      <c r="AW246" s="286"/>
      <c r="AX246" s="286"/>
      <c r="AY246" s="286"/>
      <c r="AZ246" s="286"/>
      <c r="BA246" s="286"/>
      <c r="BB246" s="286"/>
      <c r="BC246" s="286"/>
      <c r="BD246" s="286"/>
      <c r="BE246" s="82"/>
      <c r="BF246" s="82"/>
      <c r="BG246" s="82"/>
      <c r="BH246" s="82"/>
      <c r="BI246" s="352"/>
      <c r="BJ246" s="352"/>
      <c r="BK246" s="82"/>
    </row>
    <row r="247" spans="1:63" ht="13.5">
      <c r="A247" s="6"/>
      <c r="B247" s="7"/>
      <c r="S247" s="14">
        <f t="shared" si="33"/>
        <v>7330</v>
      </c>
      <c r="T247" s="10" t="str">
        <f t="shared" si="34"/>
        <v>近大福山中</v>
      </c>
      <c r="U247" s="55"/>
      <c r="Z247" s="172">
        <v>7330</v>
      </c>
      <c r="AA247" s="172" t="s">
        <v>1520</v>
      </c>
      <c r="AB247" s="172" t="s">
        <v>1153</v>
      </c>
      <c r="AC247" s="172" t="s">
        <v>994</v>
      </c>
      <c r="AD247" s="172" t="s">
        <v>987</v>
      </c>
      <c r="AE247" s="173" t="s">
        <v>1154</v>
      </c>
      <c r="AF247" s="173" t="s">
        <v>1155</v>
      </c>
      <c r="AG247" s="173" t="s">
        <v>1156</v>
      </c>
      <c r="AH247" s="173" t="s">
        <v>1157</v>
      </c>
      <c r="AJ247" s="124"/>
      <c r="AK247" s="172" t="s">
        <v>1976</v>
      </c>
      <c r="AM247" s="335"/>
      <c r="AN247" s="334"/>
      <c r="AO247" s="334"/>
      <c r="AV247" s="286"/>
      <c r="AW247" s="286"/>
      <c r="AX247" s="286"/>
      <c r="AY247" s="286"/>
      <c r="AZ247" s="286"/>
      <c r="BA247" s="286"/>
      <c r="BB247" s="286"/>
      <c r="BC247" s="286"/>
      <c r="BD247" s="286"/>
      <c r="BE247" s="82"/>
      <c r="BF247" s="82"/>
      <c r="BG247" s="82"/>
      <c r="BH247" s="82"/>
      <c r="BI247" s="352"/>
      <c r="BJ247" s="352"/>
      <c r="BK247" s="82"/>
    </row>
    <row r="248" spans="1:63" ht="13.5">
      <c r="A248" s="6"/>
      <c r="B248" s="7"/>
      <c r="S248" s="14">
        <f t="shared" si="33"/>
        <v>7360</v>
      </c>
      <c r="T248" s="10" t="str">
        <f t="shared" si="34"/>
        <v>福山暁の星女中</v>
      </c>
      <c r="U248" s="55"/>
      <c r="Z248" s="172">
        <v>7360</v>
      </c>
      <c r="AA248" s="172" t="s">
        <v>1628</v>
      </c>
      <c r="AB248" s="172" t="s">
        <v>1629</v>
      </c>
      <c r="AC248" s="172" t="s">
        <v>988</v>
      </c>
      <c r="AD248" s="172" t="s">
        <v>987</v>
      </c>
      <c r="AE248" s="173" t="s">
        <v>1158</v>
      </c>
      <c r="AF248" s="173" t="s">
        <v>1159</v>
      </c>
      <c r="AG248" s="173" t="s">
        <v>1160</v>
      </c>
      <c r="AH248" s="173" t="s">
        <v>1161</v>
      </c>
      <c r="AJ248" s="124"/>
      <c r="AK248" s="172" t="s">
        <v>1977</v>
      </c>
      <c r="AM248" s="335"/>
      <c r="AN248" s="334"/>
      <c r="AO248" s="334"/>
      <c r="AV248" s="286"/>
      <c r="AW248" s="286"/>
      <c r="AX248" s="286"/>
      <c r="AY248" s="286"/>
      <c r="AZ248" s="286"/>
      <c r="BA248" s="286"/>
      <c r="BB248" s="286"/>
      <c r="BC248" s="286"/>
      <c r="BD248" s="286"/>
      <c r="BE248" s="82"/>
      <c r="BF248" s="82"/>
      <c r="BG248" s="82"/>
      <c r="BH248" s="82"/>
      <c r="BI248" s="352"/>
      <c r="BJ248" s="352"/>
      <c r="BK248" s="82"/>
    </row>
    <row r="249" spans="1:63" ht="13.5">
      <c r="A249" s="6"/>
      <c r="B249" s="7"/>
      <c r="S249" s="14">
        <f t="shared" si="33"/>
        <v>7390</v>
      </c>
      <c r="T249" s="10" t="str">
        <f t="shared" si="34"/>
        <v>盈進中</v>
      </c>
      <c r="U249" s="55"/>
      <c r="Z249" s="172">
        <v>7390</v>
      </c>
      <c r="AA249" s="172" t="s">
        <v>1521</v>
      </c>
      <c r="AB249" s="172" t="s">
        <v>1162</v>
      </c>
      <c r="AC249" s="172" t="s">
        <v>988</v>
      </c>
      <c r="AD249" s="172" t="s">
        <v>987</v>
      </c>
      <c r="AE249" s="173" t="s">
        <v>1163</v>
      </c>
      <c r="AF249" s="173" t="s">
        <v>1164</v>
      </c>
      <c r="AG249" s="173" t="s">
        <v>1165</v>
      </c>
      <c r="AH249" s="173" t="s">
        <v>1166</v>
      </c>
      <c r="AJ249" s="124"/>
      <c r="AK249" s="172" t="s">
        <v>1978</v>
      </c>
      <c r="AM249" s="335"/>
      <c r="AN249" s="334"/>
      <c r="AO249" s="334"/>
      <c r="AV249" s="286"/>
      <c r="AW249" s="286"/>
      <c r="AX249" s="286"/>
      <c r="AY249" s="286"/>
      <c r="AZ249" s="286"/>
      <c r="BA249" s="286"/>
      <c r="BB249" s="286"/>
      <c r="BC249" s="286"/>
      <c r="BD249" s="286"/>
      <c r="BE249" s="82"/>
      <c r="BF249" s="82"/>
      <c r="BG249" s="82"/>
      <c r="BH249" s="82"/>
      <c r="BI249" s="352"/>
      <c r="BJ249" s="352"/>
      <c r="BK249" s="82"/>
    </row>
    <row r="250" spans="1:63" ht="13.5">
      <c r="A250" s="6"/>
      <c r="B250" s="7"/>
      <c r="S250" s="14">
        <f t="shared" si="33"/>
        <v>7420</v>
      </c>
      <c r="T250" s="10" t="str">
        <f t="shared" si="34"/>
        <v>銀河学院中</v>
      </c>
      <c r="U250" s="55"/>
      <c r="Z250" s="172">
        <v>7420</v>
      </c>
      <c r="AA250" s="172" t="s">
        <v>1522</v>
      </c>
      <c r="AB250" s="172" t="s">
        <v>1167</v>
      </c>
      <c r="AC250" s="172" t="s">
        <v>988</v>
      </c>
      <c r="AD250" s="172" t="s">
        <v>987</v>
      </c>
      <c r="AE250" s="173" t="s">
        <v>1168</v>
      </c>
      <c r="AF250" s="173" t="s">
        <v>1169</v>
      </c>
      <c r="AG250" s="173" t="s">
        <v>1170</v>
      </c>
      <c r="AH250" s="173" t="s">
        <v>1171</v>
      </c>
      <c r="AJ250" s="124"/>
      <c r="AK250" s="172" t="s">
        <v>1979</v>
      </c>
      <c r="AM250" s="335"/>
      <c r="AN250" s="334"/>
      <c r="AO250" s="334"/>
      <c r="AV250" s="286"/>
      <c r="AW250" s="286"/>
      <c r="AX250" s="286"/>
      <c r="AY250" s="286"/>
      <c r="AZ250" s="286"/>
      <c r="BA250" s="286"/>
      <c r="BB250" s="286"/>
      <c r="BC250" s="286"/>
      <c r="BD250" s="286"/>
      <c r="BE250" s="82"/>
      <c r="BF250" s="82"/>
      <c r="BG250" s="82"/>
      <c r="BH250" s="82"/>
      <c r="BI250" s="352"/>
      <c r="BJ250" s="352"/>
      <c r="BK250" s="82"/>
    </row>
    <row r="251" spans="1:63" ht="13.5">
      <c r="A251" s="6"/>
      <c r="B251" s="7"/>
      <c r="S251" s="14">
        <f t="shared" si="33"/>
        <v>7450</v>
      </c>
      <c r="T251" s="10" t="str">
        <f t="shared" si="34"/>
        <v>英数学館中</v>
      </c>
      <c r="U251" s="55"/>
      <c r="Z251" s="172">
        <v>7450</v>
      </c>
      <c r="AA251" s="172" t="s">
        <v>1523</v>
      </c>
      <c r="AB251" s="172" t="s">
        <v>1172</v>
      </c>
      <c r="AC251" s="172" t="s">
        <v>988</v>
      </c>
      <c r="AD251" s="172" t="s">
        <v>987</v>
      </c>
      <c r="AE251" s="173" t="s">
        <v>1173</v>
      </c>
      <c r="AF251" s="173" t="s">
        <v>1174</v>
      </c>
      <c r="AG251" s="173" t="s">
        <v>1175</v>
      </c>
      <c r="AH251" s="173" t="s">
        <v>1176</v>
      </c>
      <c r="AJ251" s="124"/>
      <c r="AK251" s="172" t="s">
        <v>1980</v>
      </c>
      <c r="AM251" s="335"/>
      <c r="AN251" s="334"/>
      <c r="AO251" s="334"/>
      <c r="AV251" s="286"/>
      <c r="AW251" s="286"/>
      <c r="AX251" s="286"/>
      <c r="AY251" s="286"/>
      <c r="AZ251" s="286"/>
      <c r="BA251" s="286"/>
      <c r="BB251" s="286"/>
      <c r="BC251" s="286"/>
      <c r="BD251" s="286"/>
      <c r="BE251" s="82"/>
      <c r="BF251" s="82"/>
      <c r="BG251" s="82"/>
      <c r="BH251" s="82"/>
      <c r="BI251" s="352"/>
      <c r="BJ251" s="352"/>
      <c r="BK251" s="82"/>
    </row>
    <row r="252" spans="1:63" ht="13.5">
      <c r="A252" s="6"/>
      <c r="B252" s="7"/>
      <c r="S252" s="14">
        <f t="shared" si="33"/>
        <v>7480</v>
      </c>
      <c r="T252" s="10" t="str">
        <f t="shared" si="34"/>
        <v>府中第一中</v>
      </c>
      <c r="U252" s="55"/>
      <c r="Z252" s="172">
        <v>7480</v>
      </c>
      <c r="AA252" s="172" t="s">
        <v>1524</v>
      </c>
      <c r="AB252" s="172" t="s">
        <v>1178</v>
      </c>
      <c r="AC252" s="172" t="s">
        <v>1177</v>
      </c>
      <c r="AD252" s="172" t="s">
        <v>1177</v>
      </c>
      <c r="AE252" s="173" t="s">
        <v>1179</v>
      </c>
      <c r="AF252" s="173" t="s">
        <v>1180</v>
      </c>
      <c r="AG252" s="173" t="s">
        <v>1181</v>
      </c>
      <c r="AH252" s="173" t="s">
        <v>1182</v>
      </c>
      <c r="AJ252" s="124"/>
      <c r="AK252" s="172" t="s">
        <v>1981</v>
      </c>
      <c r="AM252" s="335"/>
      <c r="AN252" s="334"/>
      <c r="AO252" s="334"/>
      <c r="AV252" s="286"/>
      <c r="AW252" s="286"/>
      <c r="AX252" s="286"/>
      <c r="AY252" s="286"/>
      <c r="AZ252" s="286"/>
      <c r="BA252" s="286"/>
      <c r="BB252" s="286"/>
      <c r="BC252" s="286"/>
      <c r="BD252" s="286"/>
      <c r="BE252" s="82"/>
      <c r="BF252" s="82"/>
      <c r="BG252" s="82"/>
      <c r="BH252" s="82"/>
      <c r="BI252" s="352"/>
      <c r="BJ252" s="352"/>
      <c r="BK252" s="82"/>
    </row>
    <row r="253" spans="1:63" ht="13.5">
      <c r="A253" s="6"/>
      <c r="B253" s="7"/>
      <c r="S253" s="14">
        <f t="shared" si="33"/>
        <v>7510</v>
      </c>
      <c r="T253" s="10" t="str">
        <f t="shared" si="34"/>
        <v>府中学園</v>
      </c>
      <c r="U253" s="55"/>
      <c r="Z253" s="172">
        <v>7510</v>
      </c>
      <c r="AA253" s="172" t="s">
        <v>1551</v>
      </c>
      <c r="AB253" s="172" t="s">
        <v>1552</v>
      </c>
      <c r="AC253" s="172" t="s">
        <v>1177</v>
      </c>
      <c r="AD253" s="172" t="s">
        <v>1177</v>
      </c>
      <c r="AE253" s="173" t="s">
        <v>1183</v>
      </c>
      <c r="AF253" s="173" t="s">
        <v>1184</v>
      </c>
      <c r="AG253" s="173" t="s">
        <v>1185</v>
      </c>
      <c r="AH253" s="173" t="s">
        <v>1186</v>
      </c>
      <c r="AJ253" s="124"/>
      <c r="AK253" s="172" t="s">
        <v>1551</v>
      </c>
      <c r="AM253" s="335"/>
      <c r="AN253" s="334"/>
      <c r="AO253" s="334"/>
      <c r="AV253" s="286"/>
      <c r="AW253" s="286"/>
      <c r="AX253" s="286"/>
      <c r="AY253" s="286"/>
      <c r="AZ253" s="286"/>
      <c r="BA253" s="286"/>
      <c r="BB253" s="286"/>
      <c r="BC253" s="286"/>
      <c r="BD253" s="286"/>
      <c r="BE253" s="82"/>
      <c r="BF253" s="82"/>
      <c r="BG253" s="82"/>
      <c r="BH253" s="82"/>
      <c r="BI253" s="352"/>
      <c r="BJ253" s="352"/>
      <c r="BK253" s="82"/>
    </row>
    <row r="254" spans="1:63" ht="13.5">
      <c r="A254" s="6"/>
      <c r="B254" s="7"/>
      <c r="S254" s="14">
        <f t="shared" si="33"/>
        <v>7540</v>
      </c>
      <c r="T254" s="10" t="str">
        <f t="shared" si="34"/>
        <v>府中明郷学園</v>
      </c>
      <c r="U254" s="55"/>
      <c r="Z254" s="172">
        <v>7540</v>
      </c>
      <c r="AA254" s="172" t="s">
        <v>1700</v>
      </c>
      <c r="AB254" s="172" t="s">
        <v>1701</v>
      </c>
      <c r="AC254" s="172" t="s">
        <v>1177</v>
      </c>
      <c r="AD254" s="172" t="s">
        <v>1177</v>
      </c>
      <c r="AE254" s="173" t="s">
        <v>1187</v>
      </c>
      <c r="AF254" s="173" t="s">
        <v>1188</v>
      </c>
      <c r="AG254" s="173" t="s">
        <v>1189</v>
      </c>
      <c r="AH254" s="173" t="s">
        <v>1190</v>
      </c>
      <c r="AJ254" s="124"/>
      <c r="AK254" s="172" t="s">
        <v>1700</v>
      </c>
      <c r="AM254" s="335"/>
      <c r="AN254" s="334"/>
      <c r="AO254" s="334"/>
      <c r="AV254" s="286"/>
      <c r="AW254" s="286"/>
      <c r="AX254" s="286"/>
      <c r="AY254" s="286"/>
      <c r="AZ254" s="286"/>
      <c r="BA254" s="286"/>
      <c r="BB254" s="286"/>
      <c r="BC254" s="286"/>
      <c r="BD254" s="286"/>
      <c r="BE254" s="82"/>
      <c r="BF254" s="82"/>
      <c r="BG254" s="82"/>
      <c r="BH254" s="82"/>
      <c r="BI254" s="352"/>
      <c r="BJ254" s="352"/>
      <c r="BK254" s="82"/>
    </row>
    <row r="255" spans="1:63" ht="13.5">
      <c r="A255" s="6"/>
      <c r="B255" s="7"/>
      <c r="S255" s="14">
        <f t="shared" si="33"/>
        <v>7570</v>
      </c>
      <c r="T255" s="10" t="str">
        <f t="shared" si="34"/>
        <v>上下中</v>
      </c>
      <c r="U255" s="55"/>
      <c r="Z255" s="172">
        <v>7570</v>
      </c>
      <c r="AA255" s="172" t="s">
        <v>1525</v>
      </c>
      <c r="AB255" s="172" t="s">
        <v>1191</v>
      </c>
      <c r="AC255" s="172" t="s">
        <v>1177</v>
      </c>
      <c r="AD255" s="172" t="s">
        <v>1177</v>
      </c>
      <c r="AE255" s="173" t="s">
        <v>1192</v>
      </c>
      <c r="AF255" s="173" t="s">
        <v>1630</v>
      </c>
      <c r="AG255" s="173" t="s">
        <v>1193</v>
      </c>
      <c r="AH255" s="173" t="s">
        <v>1194</v>
      </c>
      <c r="AJ255" s="124"/>
      <c r="AK255" s="172" t="s">
        <v>1982</v>
      </c>
      <c r="AM255" s="335"/>
      <c r="AN255" s="334"/>
      <c r="AO255" s="334"/>
      <c r="AV255" s="286"/>
      <c r="AW255" s="286"/>
      <c r="AX255" s="286"/>
      <c r="AY255" s="286"/>
      <c r="AZ255" s="286"/>
      <c r="BA255" s="286"/>
      <c r="BB255" s="286"/>
      <c r="BC255" s="286"/>
      <c r="BD255" s="286"/>
      <c r="BE255" s="82"/>
      <c r="BF255" s="82"/>
      <c r="BG255" s="82"/>
      <c r="BH255" s="82"/>
      <c r="BI255" s="352"/>
      <c r="BJ255" s="352"/>
      <c r="BK255" s="82"/>
    </row>
    <row r="256" spans="1:63" ht="13.5">
      <c r="A256" s="6"/>
      <c r="B256" s="7"/>
      <c r="S256" s="14">
        <f t="shared" si="33"/>
        <v>7600</v>
      </c>
      <c r="T256" s="10" t="str">
        <f t="shared" si="34"/>
        <v>神石三和中</v>
      </c>
      <c r="U256" s="55"/>
      <c r="Z256" s="172">
        <v>7600</v>
      </c>
      <c r="AA256" s="172" t="s">
        <v>1526</v>
      </c>
      <c r="AB256" s="172" t="s">
        <v>1196</v>
      </c>
      <c r="AC256" s="172" t="s">
        <v>1195</v>
      </c>
      <c r="AD256" s="172" t="s">
        <v>1195</v>
      </c>
      <c r="AE256" s="173" t="s">
        <v>1197</v>
      </c>
      <c r="AF256" s="173" t="s">
        <v>1198</v>
      </c>
      <c r="AG256" s="173" t="s">
        <v>1199</v>
      </c>
      <c r="AH256" s="173" t="s">
        <v>1200</v>
      </c>
      <c r="AJ256" s="124"/>
      <c r="AK256" s="172" t="s">
        <v>1983</v>
      </c>
      <c r="AM256" s="335"/>
      <c r="AN256" s="334"/>
      <c r="AO256" s="334"/>
      <c r="AV256" s="286"/>
      <c r="AW256" s="286"/>
      <c r="AX256" s="286"/>
      <c r="AY256" s="286"/>
      <c r="AZ256" s="286"/>
      <c r="BA256" s="286"/>
      <c r="BB256" s="286"/>
      <c r="BC256" s="286"/>
      <c r="BD256" s="286"/>
      <c r="BE256" s="82"/>
      <c r="BF256" s="82"/>
      <c r="BG256" s="82"/>
      <c r="BH256" s="82"/>
      <c r="BI256" s="352"/>
      <c r="BJ256" s="352"/>
      <c r="BK256" s="82"/>
    </row>
    <row r="257" spans="1:63" ht="13.5">
      <c r="A257" s="6"/>
      <c r="B257" s="7"/>
      <c r="S257" s="14">
        <f t="shared" si="33"/>
        <v>7630</v>
      </c>
      <c r="T257" s="10" t="str">
        <f t="shared" si="34"/>
        <v>神石高原中</v>
      </c>
      <c r="U257" s="55"/>
      <c r="Z257" s="172">
        <v>7630</v>
      </c>
      <c r="AA257" s="172" t="s">
        <v>1527</v>
      </c>
      <c r="AB257" s="172" t="s">
        <v>1201</v>
      </c>
      <c r="AC257" s="172" t="s">
        <v>1195</v>
      </c>
      <c r="AD257" s="172" t="s">
        <v>1195</v>
      </c>
      <c r="AE257" s="173" t="s">
        <v>1202</v>
      </c>
      <c r="AF257" s="173" t="s">
        <v>1631</v>
      </c>
      <c r="AG257" s="173" t="s">
        <v>1632</v>
      </c>
      <c r="AH257" s="173" t="s">
        <v>1633</v>
      </c>
      <c r="AJ257" s="124"/>
      <c r="AK257" s="172" t="s">
        <v>1984</v>
      </c>
      <c r="AM257" s="335"/>
      <c r="AN257" s="334"/>
      <c r="AO257" s="334"/>
      <c r="AV257" s="286"/>
      <c r="AW257" s="286"/>
      <c r="AX257" s="286"/>
      <c r="AY257" s="286"/>
      <c r="AZ257" s="286"/>
      <c r="BA257" s="286"/>
      <c r="BB257" s="286"/>
      <c r="BC257" s="286"/>
      <c r="BD257" s="286"/>
      <c r="BE257" s="82"/>
      <c r="BF257" s="82"/>
      <c r="BG257" s="82"/>
      <c r="BH257" s="82"/>
      <c r="BI257" s="352"/>
      <c r="BJ257" s="352"/>
      <c r="BK257" s="82"/>
    </row>
    <row r="258" spans="19:63" ht="13.5">
      <c r="S258" s="14">
        <f t="shared" si="33"/>
        <v>7720</v>
      </c>
      <c r="T258" s="80" t="str">
        <f t="shared" si="34"/>
        <v>三次三和中</v>
      </c>
      <c r="U258" s="55"/>
      <c r="Z258" s="172">
        <v>7720</v>
      </c>
      <c r="AA258" s="172" t="s">
        <v>1528</v>
      </c>
      <c r="AB258" s="172" t="s">
        <v>1204</v>
      </c>
      <c r="AC258" s="172" t="s">
        <v>1203</v>
      </c>
      <c r="AD258" s="172" t="s">
        <v>1203</v>
      </c>
      <c r="AE258" s="173" t="s">
        <v>1205</v>
      </c>
      <c r="AF258" s="173" t="s">
        <v>1206</v>
      </c>
      <c r="AG258" s="173" t="s">
        <v>1207</v>
      </c>
      <c r="AH258" s="173" t="s">
        <v>1208</v>
      </c>
      <c r="AJ258" s="124"/>
      <c r="AK258" s="172" t="s">
        <v>1985</v>
      </c>
      <c r="AM258" s="335"/>
      <c r="AN258" s="334"/>
      <c r="AO258" s="334"/>
      <c r="AV258" s="286"/>
      <c r="AW258" s="286"/>
      <c r="AX258" s="286"/>
      <c r="AY258" s="286"/>
      <c r="AZ258" s="286"/>
      <c r="BA258" s="286"/>
      <c r="BB258" s="286"/>
      <c r="BC258" s="286"/>
      <c r="BD258" s="286"/>
      <c r="BE258" s="82"/>
      <c r="BF258" s="82"/>
      <c r="BG258" s="82"/>
      <c r="BH258" s="82"/>
      <c r="BI258" s="352"/>
      <c r="BJ258" s="352"/>
      <c r="BK258" s="82"/>
    </row>
    <row r="259" spans="19:41" ht="13.5">
      <c r="S259" s="14">
        <f t="shared" si="33"/>
        <v>7750</v>
      </c>
      <c r="T259" s="80" t="str">
        <f t="shared" si="34"/>
        <v>君田中</v>
      </c>
      <c r="U259" s="55"/>
      <c r="Z259" s="172">
        <v>7750</v>
      </c>
      <c r="AA259" s="172" t="s">
        <v>1529</v>
      </c>
      <c r="AB259" s="172" t="s">
        <v>1209</v>
      </c>
      <c r="AC259" s="172" t="s">
        <v>1203</v>
      </c>
      <c r="AD259" s="172" t="s">
        <v>1203</v>
      </c>
      <c r="AE259" s="173" t="s">
        <v>1210</v>
      </c>
      <c r="AF259" s="173" t="s">
        <v>1634</v>
      </c>
      <c r="AG259" s="173" t="s">
        <v>1211</v>
      </c>
      <c r="AH259" s="173" t="s">
        <v>1212</v>
      </c>
      <c r="AJ259" s="124"/>
      <c r="AK259" s="172" t="s">
        <v>1986</v>
      </c>
      <c r="AM259" s="335"/>
      <c r="AN259" s="334"/>
      <c r="AO259" s="334"/>
    </row>
    <row r="260" spans="19:41" ht="13.5">
      <c r="S260" s="14">
        <f aca="true" t="shared" si="35" ref="S260:S278">Z260</f>
        <v>7780</v>
      </c>
      <c r="T260" s="80" t="str">
        <f aca="true" t="shared" si="36" ref="T260:T278">IF(ISBLANK(AA260),"",AA260)</f>
        <v>布野中</v>
      </c>
      <c r="U260" s="55"/>
      <c r="Z260" s="172">
        <v>7780</v>
      </c>
      <c r="AA260" s="172" t="s">
        <v>1530</v>
      </c>
      <c r="AB260" s="172" t="s">
        <v>1213</v>
      </c>
      <c r="AC260" s="172" t="s">
        <v>1203</v>
      </c>
      <c r="AD260" s="172" t="s">
        <v>1203</v>
      </c>
      <c r="AE260" s="173" t="s">
        <v>1214</v>
      </c>
      <c r="AF260" s="173" t="s">
        <v>1215</v>
      </c>
      <c r="AG260" s="173" t="s">
        <v>1216</v>
      </c>
      <c r="AH260" s="173" t="s">
        <v>1217</v>
      </c>
      <c r="AJ260" s="124"/>
      <c r="AK260" s="172" t="s">
        <v>1987</v>
      </c>
      <c r="AM260" s="335"/>
      <c r="AN260" s="334"/>
      <c r="AO260" s="334"/>
    </row>
    <row r="261" spans="19:41" ht="13.5">
      <c r="S261" s="14">
        <f t="shared" si="35"/>
        <v>7810</v>
      </c>
      <c r="T261" s="80" t="str">
        <f t="shared" si="36"/>
        <v>作木中</v>
      </c>
      <c r="U261" s="55"/>
      <c r="Z261" s="172">
        <v>7810</v>
      </c>
      <c r="AA261" s="172" t="s">
        <v>1531</v>
      </c>
      <c r="AB261" s="172" t="s">
        <v>1218</v>
      </c>
      <c r="AC261" s="172" t="s">
        <v>1203</v>
      </c>
      <c r="AD261" s="172" t="s">
        <v>1203</v>
      </c>
      <c r="AE261" s="173" t="s">
        <v>1219</v>
      </c>
      <c r="AF261" s="173" t="s">
        <v>1220</v>
      </c>
      <c r="AG261" s="173" t="s">
        <v>1221</v>
      </c>
      <c r="AH261" s="173" t="s">
        <v>1222</v>
      </c>
      <c r="AJ261" s="124"/>
      <c r="AK261" s="172" t="s">
        <v>1988</v>
      </c>
      <c r="AM261" s="335"/>
      <c r="AN261" s="334"/>
      <c r="AO261" s="334"/>
    </row>
    <row r="262" spans="19:41" ht="13.5">
      <c r="S262" s="14">
        <f t="shared" si="35"/>
        <v>7840</v>
      </c>
      <c r="T262" s="80" t="str">
        <f t="shared" si="36"/>
        <v>三良坂中</v>
      </c>
      <c r="U262" s="55"/>
      <c r="Z262" s="172">
        <v>7840</v>
      </c>
      <c r="AA262" s="172" t="s">
        <v>1532</v>
      </c>
      <c r="AB262" s="172" t="s">
        <v>1223</v>
      </c>
      <c r="AC262" s="172" t="s">
        <v>1203</v>
      </c>
      <c r="AD262" s="172" t="s">
        <v>1203</v>
      </c>
      <c r="AE262" s="173" t="s">
        <v>1224</v>
      </c>
      <c r="AF262" s="173" t="s">
        <v>1225</v>
      </c>
      <c r="AG262" s="173" t="s">
        <v>1226</v>
      </c>
      <c r="AH262" s="173" t="s">
        <v>1227</v>
      </c>
      <c r="AJ262" s="124"/>
      <c r="AK262" s="172" t="s">
        <v>1989</v>
      </c>
      <c r="AM262" s="335"/>
      <c r="AN262" s="334"/>
      <c r="AO262" s="334"/>
    </row>
    <row r="263" spans="19:41" ht="13.5">
      <c r="S263" s="14">
        <f t="shared" si="35"/>
        <v>7870</v>
      </c>
      <c r="T263" s="80" t="str">
        <f t="shared" si="36"/>
        <v>吉舎中</v>
      </c>
      <c r="U263" s="55"/>
      <c r="Z263" s="172">
        <v>7870</v>
      </c>
      <c r="AA263" s="172" t="s">
        <v>1533</v>
      </c>
      <c r="AB263" s="172" t="s">
        <v>1228</v>
      </c>
      <c r="AC263" s="172" t="s">
        <v>1203</v>
      </c>
      <c r="AD263" s="172" t="s">
        <v>1203</v>
      </c>
      <c r="AE263" s="173" t="s">
        <v>1229</v>
      </c>
      <c r="AF263" s="173" t="s">
        <v>1230</v>
      </c>
      <c r="AG263" s="173" t="s">
        <v>1231</v>
      </c>
      <c r="AH263" s="173" t="s">
        <v>1232</v>
      </c>
      <c r="AJ263" s="124"/>
      <c r="AK263" s="172" t="s">
        <v>1990</v>
      </c>
      <c r="AM263" s="335"/>
      <c r="AN263" s="334"/>
      <c r="AO263" s="334"/>
    </row>
    <row r="264" spans="19:41" ht="13.5">
      <c r="S264" s="14">
        <f t="shared" si="35"/>
        <v>7900</v>
      </c>
      <c r="T264" s="80" t="str">
        <f t="shared" si="36"/>
        <v>三次中</v>
      </c>
      <c r="U264" s="55"/>
      <c r="Z264" s="172">
        <v>7900</v>
      </c>
      <c r="AA264" s="172" t="s">
        <v>1534</v>
      </c>
      <c r="AB264" s="172" t="s">
        <v>1233</v>
      </c>
      <c r="AC264" s="172" t="s">
        <v>1203</v>
      </c>
      <c r="AD264" s="172" t="s">
        <v>1203</v>
      </c>
      <c r="AE264" s="173" t="s">
        <v>1234</v>
      </c>
      <c r="AF264" s="173" t="s">
        <v>1235</v>
      </c>
      <c r="AG264" s="173" t="s">
        <v>1236</v>
      </c>
      <c r="AH264" s="173" t="s">
        <v>1237</v>
      </c>
      <c r="AJ264" s="124"/>
      <c r="AK264" s="172" t="s">
        <v>1991</v>
      </c>
      <c r="AM264" s="335"/>
      <c r="AN264" s="334"/>
      <c r="AO264" s="334"/>
    </row>
    <row r="265" spans="19:41" ht="13.5">
      <c r="S265" s="14">
        <f t="shared" si="35"/>
        <v>7930</v>
      </c>
      <c r="T265" s="80" t="str">
        <f t="shared" si="36"/>
        <v>十日市中</v>
      </c>
      <c r="U265" s="55"/>
      <c r="Z265" s="172">
        <v>7930</v>
      </c>
      <c r="AA265" s="172" t="s">
        <v>1535</v>
      </c>
      <c r="AB265" s="172" t="s">
        <v>1238</v>
      </c>
      <c r="AC265" s="172" t="s">
        <v>1203</v>
      </c>
      <c r="AD265" s="172" t="s">
        <v>1203</v>
      </c>
      <c r="AE265" s="173" t="s">
        <v>1239</v>
      </c>
      <c r="AF265" s="173" t="s">
        <v>1240</v>
      </c>
      <c r="AG265" s="173" t="s">
        <v>1241</v>
      </c>
      <c r="AH265" s="173" t="s">
        <v>1242</v>
      </c>
      <c r="AJ265" s="124"/>
      <c r="AK265" s="172" t="s">
        <v>1992</v>
      </c>
      <c r="AM265" s="335"/>
      <c r="AN265" s="334"/>
      <c r="AO265" s="334"/>
    </row>
    <row r="266" spans="19:41" ht="13.5">
      <c r="S266" s="14">
        <f t="shared" si="35"/>
        <v>7960</v>
      </c>
      <c r="T266" s="80" t="str">
        <f t="shared" si="36"/>
        <v>八次中</v>
      </c>
      <c r="U266" s="55"/>
      <c r="Z266" s="172">
        <v>7960</v>
      </c>
      <c r="AA266" s="172" t="s">
        <v>1536</v>
      </c>
      <c r="AB266" s="172" t="s">
        <v>1243</v>
      </c>
      <c r="AC266" s="172" t="s">
        <v>1203</v>
      </c>
      <c r="AD266" s="172" t="s">
        <v>1203</v>
      </c>
      <c r="AE266" s="173" t="s">
        <v>1244</v>
      </c>
      <c r="AF266" s="173" t="s">
        <v>1635</v>
      </c>
      <c r="AG266" s="173" t="s">
        <v>1245</v>
      </c>
      <c r="AH266" s="173" t="s">
        <v>1246</v>
      </c>
      <c r="AJ266" s="124"/>
      <c r="AK266" s="172" t="s">
        <v>1993</v>
      </c>
      <c r="AM266" s="335"/>
      <c r="AN266" s="334"/>
      <c r="AO266" s="334"/>
    </row>
    <row r="267" spans="19:41" ht="13.5">
      <c r="S267" s="14">
        <f t="shared" si="35"/>
        <v>7990</v>
      </c>
      <c r="T267" s="80" t="str">
        <f t="shared" si="36"/>
        <v>塩町中</v>
      </c>
      <c r="U267" s="55"/>
      <c r="Z267" s="172">
        <v>7990</v>
      </c>
      <c r="AA267" s="172" t="s">
        <v>1537</v>
      </c>
      <c r="AB267" s="172" t="s">
        <v>1247</v>
      </c>
      <c r="AC267" s="172" t="s">
        <v>1203</v>
      </c>
      <c r="AD267" s="172" t="s">
        <v>1203</v>
      </c>
      <c r="AE267" s="173" t="s">
        <v>1248</v>
      </c>
      <c r="AF267" s="173" t="s">
        <v>1249</v>
      </c>
      <c r="AG267" s="173" t="s">
        <v>1250</v>
      </c>
      <c r="AH267" s="173" t="s">
        <v>1251</v>
      </c>
      <c r="AJ267" s="124"/>
      <c r="AK267" s="172" t="s">
        <v>1994</v>
      </c>
      <c r="AM267" s="335"/>
      <c r="AN267" s="334"/>
      <c r="AO267" s="334"/>
    </row>
    <row r="268" spans="19:41" ht="13.5">
      <c r="S268" s="14">
        <f t="shared" si="35"/>
        <v>8020</v>
      </c>
      <c r="T268" s="80" t="str">
        <f t="shared" si="36"/>
        <v>川地中</v>
      </c>
      <c r="U268" s="55"/>
      <c r="Z268" s="172">
        <v>8020</v>
      </c>
      <c r="AA268" s="172" t="s">
        <v>1538</v>
      </c>
      <c r="AB268" s="172" t="s">
        <v>1252</v>
      </c>
      <c r="AC268" s="172" t="s">
        <v>1203</v>
      </c>
      <c r="AD268" s="172" t="s">
        <v>1203</v>
      </c>
      <c r="AE268" s="173" t="s">
        <v>1253</v>
      </c>
      <c r="AF268" s="173" t="s">
        <v>1254</v>
      </c>
      <c r="AG268" s="173" t="s">
        <v>1255</v>
      </c>
      <c r="AH268" s="173" t="s">
        <v>1256</v>
      </c>
      <c r="AJ268" s="124"/>
      <c r="AK268" s="172" t="s">
        <v>1995</v>
      </c>
      <c r="AM268" s="335"/>
      <c r="AN268" s="334"/>
      <c r="AO268" s="334"/>
    </row>
    <row r="269" spans="19:41" ht="13.5">
      <c r="S269" s="14">
        <f t="shared" si="35"/>
        <v>8050</v>
      </c>
      <c r="T269" s="80" t="str">
        <f t="shared" si="36"/>
        <v>甲奴中</v>
      </c>
      <c r="U269" s="55"/>
      <c r="Z269" s="172">
        <v>8050</v>
      </c>
      <c r="AA269" s="172" t="s">
        <v>1539</v>
      </c>
      <c r="AB269" s="172" t="s">
        <v>1257</v>
      </c>
      <c r="AC269" s="172" t="s">
        <v>1203</v>
      </c>
      <c r="AD269" s="172" t="s">
        <v>1203</v>
      </c>
      <c r="AE269" s="173" t="s">
        <v>1258</v>
      </c>
      <c r="AF269" s="173" t="s">
        <v>1259</v>
      </c>
      <c r="AG269" s="173" t="s">
        <v>1260</v>
      </c>
      <c r="AH269" s="173" t="s">
        <v>1261</v>
      </c>
      <c r="AJ269" s="124"/>
      <c r="AK269" s="172" t="s">
        <v>1996</v>
      </c>
      <c r="AM269" s="335"/>
      <c r="AN269" s="334"/>
      <c r="AO269" s="334"/>
    </row>
    <row r="270" spans="19:41" ht="13.5">
      <c r="S270" s="14">
        <f t="shared" si="35"/>
        <v>8080</v>
      </c>
      <c r="T270" s="80" t="str">
        <f t="shared" si="36"/>
        <v>庄原中</v>
      </c>
      <c r="U270" s="55"/>
      <c r="Z270" s="172">
        <v>8080</v>
      </c>
      <c r="AA270" s="172" t="s">
        <v>1540</v>
      </c>
      <c r="AB270" s="172" t="s">
        <v>1263</v>
      </c>
      <c r="AC270" s="172" t="s">
        <v>1262</v>
      </c>
      <c r="AD270" s="172" t="s">
        <v>1262</v>
      </c>
      <c r="AE270" s="173" t="s">
        <v>1264</v>
      </c>
      <c r="AF270" s="173" t="s">
        <v>1265</v>
      </c>
      <c r="AG270" s="173" t="s">
        <v>1266</v>
      </c>
      <c r="AH270" s="173" t="s">
        <v>1267</v>
      </c>
      <c r="AJ270" s="124"/>
      <c r="AK270" s="172" t="s">
        <v>1997</v>
      </c>
      <c r="AM270" s="335"/>
      <c r="AN270" s="334"/>
      <c r="AO270" s="334"/>
    </row>
    <row r="271" spans="19:41" ht="13.5">
      <c r="S271" s="14">
        <f t="shared" si="35"/>
        <v>8110</v>
      </c>
      <c r="T271" s="80" t="str">
        <f t="shared" si="36"/>
        <v>西城中</v>
      </c>
      <c r="U271" s="55"/>
      <c r="Z271" s="172">
        <v>8110</v>
      </c>
      <c r="AA271" s="172" t="s">
        <v>1541</v>
      </c>
      <c r="AB271" s="172" t="s">
        <v>725</v>
      </c>
      <c r="AC271" s="172" t="s">
        <v>1262</v>
      </c>
      <c r="AD271" s="172" t="s">
        <v>1262</v>
      </c>
      <c r="AE271" s="173" t="s">
        <v>1268</v>
      </c>
      <c r="AF271" s="173" t="s">
        <v>1269</v>
      </c>
      <c r="AG271" s="173" t="s">
        <v>1270</v>
      </c>
      <c r="AH271" s="173" t="s">
        <v>1271</v>
      </c>
      <c r="AJ271" s="124"/>
      <c r="AK271" s="172" t="s">
        <v>1998</v>
      </c>
      <c r="AM271" s="335"/>
      <c r="AN271" s="334"/>
      <c r="AO271" s="334"/>
    </row>
    <row r="272" spans="19:41" ht="13.5">
      <c r="S272" s="14">
        <f t="shared" si="35"/>
        <v>8140</v>
      </c>
      <c r="T272" s="80" t="str">
        <f t="shared" si="36"/>
        <v>東城中</v>
      </c>
      <c r="U272" s="55"/>
      <c r="Z272" s="172">
        <v>8140</v>
      </c>
      <c r="AA272" s="172" t="s">
        <v>1542</v>
      </c>
      <c r="AB272" s="172" t="s">
        <v>1272</v>
      </c>
      <c r="AC272" s="172" t="s">
        <v>1262</v>
      </c>
      <c r="AD272" s="172" t="s">
        <v>1262</v>
      </c>
      <c r="AE272" s="173" t="s">
        <v>1273</v>
      </c>
      <c r="AF272" s="173" t="s">
        <v>1274</v>
      </c>
      <c r="AG272" s="173" t="s">
        <v>1275</v>
      </c>
      <c r="AH272" s="173" t="s">
        <v>1276</v>
      </c>
      <c r="AJ272" s="124"/>
      <c r="AK272" s="172" t="s">
        <v>1999</v>
      </c>
      <c r="AM272" s="335"/>
      <c r="AN272" s="334"/>
      <c r="AO272" s="334"/>
    </row>
    <row r="273" spans="19:41" ht="13.5">
      <c r="S273" s="14">
        <f t="shared" si="35"/>
        <v>8170</v>
      </c>
      <c r="T273" s="80" t="str">
        <f t="shared" si="36"/>
        <v>口和中</v>
      </c>
      <c r="U273" s="55"/>
      <c r="Z273" s="172">
        <v>8170</v>
      </c>
      <c r="AA273" s="172" t="s">
        <v>1543</v>
      </c>
      <c r="AB273" s="172" t="s">
        <v>1277</v>
      </c>
      <c r="AC273" s="172" t="s">
        <v>1262</v>
      </c>
      <c r="AD273" s="172" t="s">
        <v>1262</v>
      </c>
      <c r="AE273" s="173" t="s">
        <v>1278</v>
      </c>
      <c r="AF273" s="173" t="s">
        <v>1279</v>
      </c>
      <c r="AG273" s="173" t="s">
        <v>1280</v>
      </c>
      <c r="AH273" s="173" t="s">
        <v>1281</v>
      </c>
      <c r="AJ273" s="124"/>
      <c r="AK273" s="172" t="s">
        <v>2000</v>
      </c>
      <c r="AM273" s="335"/>
      <c r="AN273" s="334"/>
      <c r="AO273" s="334"/>
    </row>
    <row r="274" spans="19:41" ht="13.5">
      <c r="S274" s="14">
        <f t="shared" si="35"/>
        <v>8200</v>
      </c>
      <c r="T274" s="80" t="str">
        <f t="shared" si="36"/>
        <v>高野中</v>
      </c>
      <c r="U274" s="55"/>
      <c r="Z274" s="172">
        <v>8200</v>
      </c>
      <c r="AA274" s="172" t="s">
        <v>1544</v>
      </c>
      <c r="AB274" s="172" t="s">
        <v>1282</v>
      </c>
      <c r="AC274" s="172" t="s">
        <v>1262</v>
      </c>
      <c r="AD274" s="172" t="s">
        <v>1262</v>
      </c>
      <c r="AE274" s="173" t="s">
        <v>1283</v>
      </c>
      <c r="AF274" s="173" t="s">
        <v>1636</v>
      </c>
      <c r="AG274" s="173" t="s">
        <v>1284</v>
      </c>
      <c r="AH274" s="173" t="s">
        <v>1285</v>
      </c>
      <c r="AJ274" s="124"/>
      <c r="AK274" s="172" t="s">
        <v>2001</v>
      </c>
      <c r="AM274" s="335"/>
      <c r="AN274" s="334"/>
      <c r="AO274" s="334"/>
    </row>
    <row r="275" spans="19:41" ht="13.5">
      <c r="S275" s="14">
        <f t="shared" si="35"/>
        <v>8230</v>
      </c>
      <c r="T275" s="10" t="str">
        <f t="shared" si="36"/>
        <v>比和中</v>
      </c>
      <c r="U275" s="55"/>
      <c r="Z275" s="172">
        <v>8230</v>
      </c>
      <c r="AA275" s="172" t="s">
        <v>1545</v>
      </c>
      <c r="AB275" s="172" t="s">
        <v>1286</v>
      </c>
      <c r="AC275" s="172" t="s">
        <v>1262</v>
      </c>
      <c r="AD275" s="172" t="s">
        <v>1262</v>
      </c>
      <c r="AE275" s="173" t="s">
        <v>1287</v>
      </c>
      <c r="AF275" s="173" t="s">
        <v>1288</v>
      </c>
      <c r="AG275" s="173" t="s">
        <v>1289</v>
      </c>
      <c r="AH275" s="173" t="s">
        <v>1290</v>
      </c>
      <c r="AJ275" s="124"/>
      <c r="AK275" s="172" t="s">
        <v>2002</v>
      </c>
      <c r="AM275" s="335"/>
      <c r="AN275" s="334"/>
      <c r="AO275" s="334"/>
    </row>
    <row r="276" spans="19:41" ht="13.5">
      <c r="S276" s="14">
        <f t="shared" si="35"/>
        <v>8260</v>
      </c>
      <c r="T276" s="10" t="str">
        <f t="shared" si="36"/>
        <v>総領中</v>
      </c>
      <c r="U276" s="55"/>
      <c r="Z276" s="170">
        <v>8260</v>
      </c>
      <c r="AA276" s="172" t="s">
        <v>1546</v>
      </c>
      <c r="AB276" s="172" t="s">
        <v>1291</v>
      </c>
      <c r="AC276" s="172" t="s">
        <v>1262</v>
      </c>
      <c r="AD276" s="172" t="s">
        <v>1262</v>
      </c>
      <c r="AE276" s="173" t="s">
        <v>1292</v>
      </c>
      <c r="AF276" s="173" t="s">
        <v>1293</v>
      </c>
      <c r="AG276" s="173" t="s">
        <v>1294</v>
      </c>
      <c r="AH276" s="173" t="s">
        <v>1295</v>
      </c>
      <c r="AJ276" s="124"/>
      <c r="AK276" s="172" t="s">
        <v>2003</v>
      </c>
      <c r="AM276" s="335"/>
      <c r="AN276" s="334"/>
      <c r="AO276" s="334"/>
    </row>
    <row r="277" spans="19:41" ht="13.5">
      <c r="S277" s="14">
        <f t="shared" si="35"/>
        <v>8290</v>
      </c>
      <c r="T277" s="75" t="str">
        <f t="shared" si="36"/>
        <v>広島叡智学園</v>
      </c>
      <c r="U277" s="107"/>
      <c r="Z277" s="170">
        <v>8290</v>
      </c>
      <c r="AA277" s="346" t="s">
        <v>1732</v>
      </c>
      <c r="AB277" s="346" t="s">
        <v>1733</v>
      </c>
      <c r="AC277" s="346" t="s">
        <v>947</v>
      </c>
      <c r="AD277" s="346" t="s">
        <v>947</v>
      </c>
      <c r="AE277" s="346" t="s">
        <v>1736</v>
      </c>
      <c r="AF277" s="346" t="s">
        <v>1734</v>
      </c>
      <c r="AG277" s="346" t="s">
        <v>2117</v>
      </c>
      <c r="AH277" s="346"/>
      <c r="AK277" s="346" t="s">
        <v>1732</v>
      </c>
      <c r="AM277" s="335"/>
      <c r="AN277" s="334"/>
      <c r="AO277" s="334"/>
    </row>
    <row r="278" spans="19:37" ht="13.5">
      <c r="S278" s="340">
        <f t="shared" si="35"/>
        <v>8320</v>
      </c>
      <c r="T278" s="341" t="str">
        <f t="shared" si="36"/>
        <v>県立三次中</v>
      </c>
      <c r="U278" s="107"/>
      <c r="Z278" s="170">
        <v>8320</v>
      </c>
      <c r="AA278" s="346" t="s">
        <v>1739</v>
      </c>
      <c r="AB278" s="346" t="s">
        <v>1740</v>
      </c>
      <c r="AC278" s="346" t="s">
        <v>1203</v>
      </c>
      <c r="AD278" s="346" t="s">
        <v>1203</v>
      </c>
      <c r="AE278" s="346" t="s">
        <v>1737</v>
      </c>
      <c r="AF278" s="346" t="s">
        <v>1735</v>
      </c>
      <c r="AG278" s="346" t="s">
        <v>1738</v>
      </c>
      <c r="AH278" s="346" t="s">
        <v>2118</v>
      </c>
      <c r="AK278" s="172" t="s">
        <v>2004</v>
      </c>
    </row>
    <row r="279" spans="19:37" ht="13.5">
      <c r="S279" s="342">
        <f>Z279</f>
        <v>8350</v>
      </c>
      <c r="T279" s="343" t="str">
        <f>IF(ISBLANK(AA279),"",AA279)</f>
        <v>広島国際学院中</v>
      </c>
      <c r="U279" s="107"/>
      <c r="Z279" s="170">
        <v>8350</v>
      </c>
      <c r="AA279" s="347" t="s">
        <v>2110</v>
      </c>
      <c r="AB279" s="347" t="s">
        <v>2111</v>
      </c>
      <c r="AC279" s="347" t="s">
        <v>670</v>
      </c>
      <c r="AD279" s="347" t="s">
        <v>670</v>
      </c>
      <c r="AE279" s="347" t="s">
        <v>2112</v>
      </c>
      <c r="AF279" s="347" t="s">
        <v>2113</v>
      </c>
      <c r="AG279" s="347" t="s">
        <v>2114</v>
      </c>
      <c r="AH279" s="347" t="s">
        <v>2115</v>
      </c>
      <c r="AK279" s="347" t="s">
        <v>2116</v>
      </c>
    </row>
    <row r="280" spans="19:37" ht="13.5">
      <c r="S280" s="342">
        <f>Z280</f>
        <v>8380</v>
      </c>
      <c r="T280" s="343">
        <f>IF(ISBLANK(AA280),"",AA280)</f>
      </c>
      <c r="Z280" s="170">
        <v>8380</v>
      </c>
      <c r="AA280" s="347"/>
      <c r="AB280" s="347"/>
      <c r="AC280" s="347"/>
      <c r="AD280" s="347"/>
      <c r="AE280" s="347"/>
      <c r="AF280" s="347"/>
      <c r="AG280" s="347"/>
      <c r="AH280" s="347"/>
      <c r="AK280" s="347"/>
    </row>
    <row r="281" spans="19:37" ht="13.5">
      <c r="S281" s="342">
        <f>Z281</f>
        <v>8410</v>
      </c>
      <c r="T281" s="343">
        <f>IF(ISBLANK(AA281),"",AA281)</f>
      </c>
      <c r="Z281" s="170">
        <v>8410</v>
      </c>
      <c r="AA281" s="347"/>
      <c r="AB281" s="347"/>
      <c r="AC281" s="347"/>
      <c r="AD281" s="347"/>
      <c r="AE281" s="347"/>
      <c r="AF281" s="347"/>
      <c r="AG281" s="347"/>
      <c r="AH281" s="347"/>
      <c r="AK281" s="347"/>
    </row>
    <row r="282" spans="19:37" ht="14.25" thickBot="1">
      <c r="S282" s="344">
        <f>Z282</f>
        <v>8440</v>
      </c>
      <c r="T282" s="345">
        <f>IF(ISBLANK(AA282),"",AA282)</f>
      </c>
      <c r="Z282" s="170">
        <v>8440</v>
      </c>
      <c r="AA282" s="347"/>
      <c r="AB282" s="347"/>
      <c r="AC282" s="347"/>
      <c r="AD282" s="347"/>
      <c r="AE282" s="347"/>
      <c r="AF282" s="347"/>
      <c r="AG282" s="347"/>
      <c r="AH282" s="347"/>
      <c r="AK282" s="347"/>
    </row>
    <row r="283" spans="27:37" ht="13.5">
      <c r="AA283" s="347"/>
      <c r="AB283" s="347"/>
      <c r="AC283" s="347"/>
      <c r="AD283" s="347"/>
      <c r="AE283" s="347"/>
      <c r="AF283" s="347"/>
      <c r="AG283" s="347"/>
      <c r="AH283" s="347"/>
      <c r="AK283" s="347"/>
    </row>
    <row r="300" ht="13.5">
      <c r="I300" s="84"/>
    </row>
    <row r="301" ht="13.5">
      <c r="I301" s="84"/>
    </row>
    <row r="302" ht="13.5">
      <c r="I302" s="84"/>
    </row>
    <row r="303" ht="13.5">
      <c r="I303" s="84"/>
    </row>
    <row r="304" ht="13.5">
      <c r="I304" s="84"/>
    </row>
    <row r="305" ht="13.5">
      <c r="I305" s="84"/>
    </row>
    <row r="306" ht="13.5">
      <c r="I306" s="84"/>
    </row>
    <row r="307" ht="13.5">
      <c r="I307" s="84"/>
    </row>
    <row r="308" ht="13.5">
      <c r="I308" s="84"/>
    </row>
    <row r="309" ht="13.5">
      <c r="I309" s="84"/>
    </row>
    <row r="310" ht="13.5">
      <c r="I310" s="84"/>
    </row>
    <row r="311" ht="13.5">
      <c r="I311" s="84"/>
    </row>
    <row r="312" ht="13.5">
      <c r="I312" s="84"/>
    </row>
    <row r="313" spans="9:19" ht="13.5">
      <c r="I313" s="84"/>
      <c r="S313" s="85"/>
    </row>
    <row r="314" spans="9:19" ht="13.5">
      <c r="I314" s="84"/>
      <c r="S314" s="85"/>
    </row>
    <row r="315" spans="9:20" ht="13.5">
      <c r="I315" s="84"/>
      <c r="S315" s="85"/>
      <c r="T315" s="85"/>
    </row>
    <row r="316" spans="9:20" ht="13.5">
      <c r="I316" s="84"/>
      <c r="S316" s="85"/>
      <c r="T316" s="85"/>
    </row>
    <row r="317" spans="9:20" ht="13.5">
      <c r="I317" s="84"/>
      <c r="S317" s="85"/>
      <c r="T317" s="85"/>
    </row>
    <row r="318" spans="9:20" ht="13.5">
      <c r="I318" s="84"/>
      <c r="S318" s="85"/>
      <c r="T318" s="85"/>
    </row>
    <row r="319" spans="9:20" ht="13.5">
      <c r="I319" s="84"/>
      <c r="S319" s="85"/>
      <c r="T319" s="85"/>
    </row>
    <row r="320" spans="9:20" ht="13.5">
      <c r="I320" s="84"/>
      <c r="S320" s="85"/>
      <c r="T320" s="85"/>
    </row>
    <row r="321" spans="9:20" ht="13.5">
      <c r="I321" s="84"/>
      <c r="S321" s="85"/>
      <c r="T321" s="85"/>
    </row>
    <row r="322" spans="9:20" ht="13.5">
      <c r="I322" s="84"/>
      <c r="S322" s="85"/>
      <c r="T322" s="85"/>
    </row>
    <row r="323" spans="9:20" ht="13.5">
      <c r="I323" s="84"/>
      <c r="S323" s="85"/>
      <c r="T323" s="85"/>
    </row>
    <row r="324" spans="9:20" ht="13.5">
      <c r="I324" s="84"/>
      <c r="S324" s="85"/>
      <c r="T324" s="85"/>
    </row>
    <row r="325" spans="9:20" ht="13.5">
      <c r="I325" s="84"/>
      <c r="S325" s="85"/>
      <c r="T325" s="85"/>
    </row>
    <row r="326" spans="9:20" ht="13.5">
      <c r="I326" s="84"/>
      <c r="S326" s="85"/>
      <c r="T326" s="85"/>
    </row>
    <row r="327" spans="9:20" ht="13.5">
      <c r="I327" s="84"/>
      <c r="S327" s="85"/>
      <c r="T327" s="85"/>
    </row>
    <row r="328" spans="9:20" ht="13.5">
      <c r="I328" s="84"/>
      <c r="S328" s="85"/>
      <c r="T328" s="85"/>
    </row>
    <row r="329" spans="9:20" ht="13.5">
      <c r="I329" s="84"/>
      <c r="S329" s="85"/>
      <c r="T329" s="85"/>
    </row>
    <row r="330" spans="9:20" ht="13.5">
      <c r="I330" s="84"/>
      <c r="S330" s="85"/>
      <c r="T330" s="85"/>
    </row>
    <row r="331" spans="9:20" ht="13.5">
      <c r="I331" s="84"/>
      <c r="S331" s="85"/>
      <c r="T331" s="85"/>
    </row>
    <row r="332" spans="9:20" ht="13.5">
      <c r="I332" s="84"/>
      <c r="S332" s="85"/>
      <c r="T332" s="85"/>
    </row>
    <row r="333" spans="9:20" ht="13.5">
      <c r="I333" s="84"/>
      <c r="S333" s="85"/>
      <c r="T333" s="85"/>
    </row>
    <row r="334" spans="9:20" ht="13.5">
      <c r="I334" s="84"/>
      <c r="S334" s="85"/>
      <c r="T334" s="85"/>
    </row>
    <row r="335" spans="9:20" ht="13.5">
      <c r="I335" s="84"/>
      <c r="S335" s="85"/>
      <c r="T335" s="85"/>
    </row>
    <row r="336" spans="9:20" ht="13.5">
      <c r="I336" s="84"/>
      <c r="S336" s="85"/>
      <c r="T336" s="85"/>
    </row>
    <row r="337" spans="9:20" ht="13.5">
      <c r="I337" s="84"/>
      <c r="S337" s="85"/>
      <c r="T337" s="85"/>
    </row>
    <row r="338" spans="9:20" ht="13.5">
      <c r="I338" s="84"/>
      <c r="S338" s="85"/>
      <c r="T338" s="85"/>
    </row>
    <row r="339" spans="9:20" ht="13.5">
      <c r="I339" s="84"/>
      <c r="S339" s="85"/>
      <c r="T339" s="85"/>
    </row>
    <row r="340" spans="9:20" ht="13.5">
      <c r="I340" s="84"/>
      <c r="S340" s="85"/>
      <c r="T340" s="85"/>
    </row>
    <row r="341" spans="9:20" ht="13.5">
      <c r="I341" s="84"/>
      <c r="S341" s="85"/>
      <c r="T341" s="85"/>
    </row>
    <row r="342" spans="9:20" ht="13.5">
      <c r="I342" s="84"/>
      <c r="S342" s="85"/>
      <c r="T342" s="85"/>
    </row>
    <row r="343" spans="9:20" ht="13.5">
      <c r="I343" s="84"/>
      <c r="S343" s="85"/>
      <c r="T343" s="85"/>
    </row>
    <row r="344" spans="9:20" ht="13.5">
      <c r="I344" s="84"/>
      <c r="S344" s="85"/>
      <c r="T344" s="85"/>
    </row>
    <row r="345" spans="9:20" ht="13.5">
      <c r="I345" s="84"/>
      <c r="S345" s="85"/>
      <c r="T345" s="85"/>
    </row>
    <row r="346" spans="9:20" ht="13.5">
      <c r="I346" s="84"/>
      <c r="S346" s="85"/>
      <c r="T346" s="85"/>
    </row>
    <row r="347" spans="9:20" ht="13.5">
      <c r="I347" s="84"/>
      <c r="S347" s="85"/>
      <c r="T347" s="85"/>
    </row>
    <row r="348" spans="9:20" ht="13.5">
      <c r="I348" s="84"/>
      <c r="S348" s="85"/>
      <c r="T348" s="85"/>
    </row>
    <row r="349" spans="9:20" ht="13.5">
      <c r="I349" s="84"/>
      <c r="S349" s="85"/>
      <c r="T349" s="85"/>
    </row>
    <row r="350" spans="9:34" ht="13.5">
      <c r="I350" s="84"/>
      <c r="S350" s="85"/>
      <c r="T350" s="85"/>
      <c r="AG350" s="125"/>
      <c r="AH350" s="125"/>
    </row>
    <row r="351" spans="9:20" ht="13.5">
      <c r="I351" s="84"/>
      <c r="S351" s="85"/>
      <c r="T351" s="85"/>
    </row>
    <row r="352" spans="9:20" ht="13.5">
      <c r="I352" s="84"/>
      <c r="S352" s="85"/>
      <c r="T352" s="85"/>
    </row>
    <row r="353" spans="9:20" ht="13.5">
      <c r="I353" s="84"/>
      <c r="S353" s="85"/>
      <c r="T353" s="85"/>
    </row>
    <row r="354" spans="9:20" ht="13.5">
      <c r="I354" s="84"/>
      <c r="S354" s="85"/>
      <c r="T354" s="85"/>
    </row>
    <row r="355" spans="9:20" ht="13.5">
      <c r="I355" s="84"/>
      <c r="S355" s="85"/>
      <c r="T355" s="85"/>
    </row>
    <row r="356" spans="9:20" ht="13.5">
      <c r="I356" s="84"/>
      <c r="S356" s="85"/>
      <c r="T356" s="85"/>
    </row>
    <row r="357" spans="19:20" ht="13.5">
      <c r="S357" s="85"/>
      <c r="T357" s="85"/>
    </row>
    <row r="358" spans="19:20" ht="13.5">
      <c r="S358" s="85"/>
      <c r="T358" s="85"/>
    </row>
    <row r="359" spans="19:20" ht="13.5">
      <c r="S359" s="85"/>
      <c r="T359" s="85"/>
    </row>
    <row r="360" spans="19:20" ht="13.5">
      <c r="S360" s="85"/>
      <c r="T360" s="85"/>
    </row>
    <row r="361" spans="19:20" ht="13.5">
      <c r="S361" s="85"/>
      <c r="T361" s="85"/>
    </row>
    <row r="362" spans="19:20" ht="13.5">
      <c r="S362" s="85"/>
      <c r="T362" s="85"/>
    </row>
    <row r="363" spans="19:20" ht="13.5">
      <c r="S363" s="85"/>
      <c r="T363" s="85"/>
    </row>
    <row r="364" spans="19:20" ht="13.5">
      <c r="S364" s="85"/>
      <c r="T364" s="85"/>
    </row>
    <row r="365" spans="19:20" ht="13.5">
      <c r="S365" s="85"/>
      <c r="T365" s="85"/>
    </row>
    <row r="366" spans="19:20" ht="13.5">
      <c r="S366" s="85"/>
      <c r="T366" s="85"/>
    </row>
    <row r="367" spans="19:20" ht="13.5">
      <c r="S367" s="85"/>
      <c r="T367" s="85"/>
    </row>
    <row r="368" spans="19:20" ht="13.5">
      <c r="S368" s="85"/>
      <c r="T368" s="85"/>
    </row>
    <row r="369" spans="19:20" ht="13.5">
      <c r="S369" s="85"/>
      <c r="T369" s="85"/>
    </row>
    <row r="370" spans="19:20" ht="13.5">
      <c r="S370" s="85"/>
      <c r="T370" s="85"/>
    </row>
    <row r="371" spans="19:20" ht="13.5">
      <c r="S371" s="85"/>
      <c r="T371" s="85"/>
    </row>
    <row r="372" spans="19:20" ht="13.5">
      <c r="S372" s="85"/>
      <c r="T372" s="85"/>
    </row>
    <row r="373" spans="19:20" ht="13.5">
      <c r="S373" s="85"/>
      <c r="T373" s="85"/>
    </row>
    <row r="374" spans="19:20" ht="13.5">
      <c r="S374" s="85"/>
      <c r="T374" s="85"/>
    </row>
    <row r="375" spans="19:20" ht="13.5">
      <c r="S375" s="85"/>
      <c r="T375" s="85"/>
    </row>
    <row r="376" spans="19:20" ht="13.5">
      <c r="S376" s="85"/>
      <c r="T376" s="85"/>
    </row>
    <row r="377" spans="19:20" ht="13.5">
      <c r="S377" s="85"/>
      <c r="T377" s="85"/>
    </row>
    <row r="378" spans="19:20" ht="13.5">
      <c r="S378" s="85"/>
      <c r="T378" s="85"/>
    </row>
    <row r="379" spans="19:20" ht="13.5">
      <c r="S379" s="85"/>
      <c r="T379" s="85"/>
    </row>
    <row r="380" spans="19:20" ht="13.5">
      <c r="S380" s="85"/>
      <c r="T380" s="85"/>
    </row>
    <row r="381" spans="19:20" ht="13.5">
      <c r="S381" s="85"/>
      <c r="T381" s="85"/>
    </row>
    <row r="382" spans="19:20" ht="13.5">
      <c r="S382" s="85"/>
      <c r="T382" s="85"/>
    </row>
    <row r="383" spans="19:20" ht="13.5">
      <c r="S383" s="85"/>
      <c r="T383" s="85"/>
    </row>
    <row r="384" spans="19:20" ht="13.5">
      <c r="S384" s="85"/>
      <c r="T384" s="85"/>
    </row>
    <row r="385" spans="19:20" ht="13.5">
      <c r="S385" s="85"/>
      <c r="T385" s="85"/>
    </row>
    <row r="386" spans="19:20" ht="13.5">
      <c r="S386" s="85"/>
      <c r="T386" s="85"/>
    </row>
    <row r="387" spans="19:20" ht="13.5">
      <c r="S387" s="85"/>
      <c r="T387" s="85"/>
    </row>
    <row r="388" spans="19:20" ht="13.5">
      <c r="S388" s="85"/>
      <c r="T388" s="85"/>
    </row>
    <row r="389" spans="19:20" ht="13.5">
      <c r="S389" s="85"/>
      <c r="T389" s="85"/>
    </row>
    <row r="390" spans="19:20" ht="13.5">
      <c r="S390" s="85"/>
      <c r="T390" s="85"/>
    </row>
    <row r="391" spans="19:20" ht="13.5">
      <c r="S391" s="85"/>
      <c r="T391" s="85"/>
    </row>
    <row r="392" spans="19:20" ht="13.5">
      <c r="S392" s="85"/>
      <c r="T392" s="85"/>
    </row>
    <row r="393" spans="19:34" ht="13.5">
      <c r="S393" s="85"/>
      <c r="T393" s="85"/>
      <c r="AG393" s="125"/>
      <c r="AH393" s="125"/>
    </row>
    <row r="394" spans="19:20" ht="13.5">
      <c r="S394" s="85"/>
      <c r="T394" s="85"/>
    </row>
    <row r="395" spans="19:20" ht="13.5">
      <c r="S395" s="85"/>
      <c r="T395" s="85"/>
    </row>
    <row r="396" spans="19:20" ht="13.5">
      <c r="S396" s="85"/>
      <c r="T396" s="85"/>
    </row>
    <row r="397" spans="19:20" ht="13.5">
      <c r="S397" s="85"/>
      <c r="T397" s="85"/>
    </row>
    <row r="398" spans="19:20" ht="13.5">
      <c r="S398" s="85"/>
      <c r="T398" s="85"/>
    </row>
    <row r="399" spans="19:20" ht="13.5">
      <c r="S399" s="85"/>
      <c r="T399" s="85"/>
    </row>
    <row r="400" spans="19:20" ht="13.5">
      <c r="S400" s="85"/>
      <c r="T400" s="85"/>
    </row>
    <row r="401" spans="19:20" ht="13.5">
      <c r="S401" s="85"/>
      <c r="T401" s="85"/>
    </row>
    <row r="402" spans="19:20" ht="13.5">
      <c r="S402" s="85"/>
      <c r="T402" s="85"/>
    </row>
    <row r="403" spans="19:20" ht="13.5">
      <c r="S403" s="85"/>
      <c r="T403" s="85"/>
    </row>
    <row r="404" spans="19:20" ht="13.5">
      <c r="S404" s="85"/>
      <c r="T404" s="85"/>
    </row>
    <row r="405" spans="19:20" ht="13.5">
      <c r="S405" s="85"/>
      <c r="T405" s="85"/>
    </row>
    <row r="406" spans="19:20" ht="13.5">
      <c r="S406" s="85"/>
      <c r="T406" s="85"/>
    </row>
    <row r="407" spans="19:20" ht="13.5">
      <c r="S407" s="85"/>
      <c r="T407" s="85"/>
    </row>
    <row r="408" spans="19:20" ht="13.5">
      <c r="S408" s="85"/>
      <c r="T408" s="85"/>
    </row>
    <row r="409" spans="19:20" ht="13.5">
      <c r="S409" s="85"/>
      <c r="T409" s="85"/>
    </row>
    <row r="410" spans="19:20" ht="13.5">
      <c r="S410" s="85"/>
      <c r="T410" s="85"/>
    </row>
    <row r="411" spans="19:20" ht="13.5">
      <c r="S411" s="85"/>
      <c r="T411" s="85"/>
    </row>
    <row r="412" spans="19:20" ht="13.5">
      <c r="S412" s="85"/>
      <c r="T412" s="85"/>
    </row>
    <row r="413" spans="19:20" ht="13.5">
      <c r="S413" s="85"/>
      <c r="T413" s="85"/>
    </row>
    <row r="414" spans="19:20" ht="13.5">
      <c r="S414" s="85"/>
      <c r="T414" s="85"/>
    </row>
    <row r="415" spans="19:20" ht="13.5">
      <c r="S415" s="85"/>
      <c r="T415" s="85"/>
    </row>
    <row r="416" spans="19:20" ht="13.5">
      <c r="S416" s="85"/>
      <c r="T416" s="85"/>
    </row>
    <row r="417" spans="19:20" ht="13.5">
      <c r="S417" s="85"/>
      <c r="T417" s="85"/>
    </row>
    <row r="418" spans="19:20" ht="13.5">
      <c r="S418" s="85"/>
      <c r="T418" s="85"/>
    </row>
    <row r="419" spans="19:20" ht="13.5">
      <c r="S419" s="85"/>
      <c r="T419" s="85"/>
    </row>
    <row r="420" spans="19:20" ht="13.5">
      <c r="S420" s="85"/>
      <c r="T420" s="85"/>
    </row>
    <row r="421" spans="19:20" ht="13.5">
      <c r="S421" s="85"/>
      <c r="T421" s="85"/>
    </row>
    <row r="422" spans="19:20" ht="13.5">
      <c r="S422" s="85"/>
      <c r="T422" s="85"/>
    </row>
    <row r="423" spans="19:20" ht="13.5">
      <c r="S423" s="85"/>
      <c r="T423" s="85"/>
    </row>
    <row r="424" spans="19:20" ht="13.5">
      <c r="S424" s="85"/>
      <c r="T424" s="85"/>
    </row>
    <row r="425" spans="19:20" ht="13.5">
      <c r="S425" s="85"/>
      <c r="T425" s="85"/>
    </row>
    <row r="426" spans="19:20" ht="13.5">
      <c r="S426" s="85"/>
      <c r="T426" s="85"/>
    </row>
    <row r="427" ht="13.5">
      <c r="T427" s="85"/>
    </row>
    <row r="428" ht="13.5">
      <c r="T428" s="85"/>
    </row>
    <row r="480" ht="13.5">
      <c r="S480" s="86"/>
    </row>
    <row r="481" ht="13.5">
      <c r="S481" s="86"/>
    </row>
    <row r="482" spans="19:20" ht="13.5">
      <c r="S482" s="86"/>
      <c r="T482" s="86"/>
    </row>
    <row r="483" spans="19:20" ht="13.5">
      <c r="S483" s="86"/>
      <c r="T483" s="86"/>
    </row>
    <row r="484" ht="13.5">
      <c r="T484" s="86"/>
    </row>
    <row r="485" ht="13.5">
      <c r="T485" s="86"/>
    </row>
    <row r="488" spans="10:17" ht="13.5">
      <c r="J488" s="84" t="s">
        <v>1296</v>
      </c>
      <c r="K488" s="84"/>
      <c r="L488" s="84"/>
      <c r="M488" s="84"/>
      <c r="N488" s="84"/>
      <c r="O488" s="84"/>
      <c r="P488" s="84"/>
      <c r="Q488" s="84"/>
    </row>
    <row r="489" spans="10:17" ht="13.5">
      <c r="J489" s="84" t="s">
        <v>1297</v>
      </c>
      <c r="K489" s="84"/>
      <c r="L489" s="84"/>
      <c r="M489" s="84"/>
      <c r="N489" s="84"/>
      <c r="O489" s="84"/>
      <c r="P489" s="84"/>
      <c r="Q489" s="84"/>
    </row>
    <row r="490" spans="10:17" ht="13.5">
      <c r="J490" s="84" t="s">
        <v>1298</v>
      </c>
      <c r="K490" s="84"/>
      <c r="L490" s="84"/>
      <c r="M490" s="84"/>
      <c r="N490" s="84"/>
      <c r="O490" s="84"/>
      <c r="P490" s="84"/>
      <c r="Q490" s="84"/>
    </row>
    <row r="491" spans="10:17" ht="13.5">
      <c r="J491" s="84" t="s">
        <v>1299</v>
      </c>
      <c r="K491" s="84"/>
      <c r="L491" s="84"/>
      <c r="M491" s="84"/>
      <c r="N491" s="84"/>
      <c r="O491" s="84"/>
      <c r="P491" s="84"/>
      <c r="Q491" s="84"/>
    </row>
  </sheetData>
  <sheetProtection password="CA24" sheet="1" formatCells="0"/>
  <mergeCells count="33">
    <mergeCell ref="K8:K9"/>
    <mergeCell ref="L8:L9"/>
    <mergeCell ref="M8:O9"/>
    <mergeCell ref="G8:I9"/>
    <mergeCell ref="A2:B10"/>
    <mergeCell ref="D2:F3"/>
    <mergeCell ref="G2:J3"/>
    <mergeCell ref="M3:O3"/>
    <mergeCell ref="M4:O4"/>
    <mergeCell ref="D12:F13"/>
    <mergeCell ref="H12:P13"/>
    <mergeCell ref="E5:F6"/>
    <mergeCell ref="G5:G6"/>
    <mergeCell ref="M5:O5"/>
    <mergeCell ref="U1:W1"/>
    <mergeCell ref="V10:X14"/>
    <mergeCell ref="V4:X8"/>
    <mergeCell ref="A1:Q1"/>
    <mergeCell ref="J8:J9"/>
    <mergeCell ref="F102:F103"/>
    <mergeCell ref="G102:H102"/>
    <mergeCell ref="I102:I103"/>
    <mergeCell ref="J102:J103"/>
    <mergeCell ref="K102:L102"/>
    <mergeCell ref="M102:O102"/>
    <mergeCell ref="D99:F100"/>
    <mergeCell ref="H99:P100"/>
    <mergeCell ref="F15:F16"/>
    <mergeCell ref="G15:H15"/>
    <mergeCell ref="I15:I16"/>
    <mergeCell ref="J15:J16"/>
    <mergeCell ref="K15:L15"/>
    <mergeCell ref="M15:O15"/>
  </mergeCells>
  <conditionalFormatting sqref="G58:H96 O6 G145:I183 K55:L96 G5:G6 M6 K130:L183">
    <cfRule type="cellIs" priority="411" dxfId="85" operator="equal" stopIfTrue="1">
      <formula>""</formula>
    </cfRule>
  </conditionalFormatting>
  <conditionalFormatting sqref="G58:G96">
    <cfRule type="cellIs" priority="411" dxfId="266" operator="greaterThan" stopIfTrue="1">
      <formula>""""""</formula>
    </cfRule>
  </conditionalFormatting>
  <conditionalFormatting sqref="L4:M5">
    <cfRule type="cellIs" priority="410" dxfId="85" operator="equal" stopIfTrue="1">
      <formula>""</formula>
    </cfRule>
  </conditionalFormatting>
  <conditionalFormatting sqref="G17:I36 G37:H57">
    <cfRule type="cellIs" priority="408" dxfId="85" operator="equal" stopIfTrue="1">
      <formula>""</formula>
    </cfRule>
  </conditionalFormatting>
  <conditionalFormatting sqref="G26:G57">
    <cfRule type="cellIs" priority="403" dxfId="266" operator="greaterThan" stopIfTrue="1">
      <formula>""""""</formula>
    </cfRule>
  </conditionalFormatting>
  <conditionalFormatting sqref="K17:L54">
    <cfRule type="cellIs" priority="407" dxfId="85" operator="equal" stopIfTrue="1">
      <formula>""</formula>
    </cfRule>
  </conditionalFormatting>
  <conditionalFormatting sqref="G118:I144">
    <cfRule type="cellIs" priority="406" dxfId="85" operator="equal" stopIfTrue="1">
      <formula>""</formula>
    </cfRule>
  </conditionalFormatting>
  <conditionalFormatting sqref="K104:L129">
    <cfRule type="cellIs" priority="405" dxfId="85" operator="equal" stopIfTrue="1">
      <formula>""</formula>
    </cfRule>
  </conditionalFormatting>
  <conditionalFormatting sqref="N17">
    <cfRule type="cellIs" priority="403" dxfId="5" operator="between" stopIfTrue="1">
      <formula>1</formula>
      <formula>12</formula>
    </cfRule>
  </conditionalFormatting>
  <conditionalFormatting sqref="O17">
    <cfRule type="cellIs" priority="402" dxfId="5" operator="between" stopIfTrue="1">
      <formula>1</formula>
      <formula>31</formula>
    </cfRule>
  </conditionalFormatting>
  <conditionalFormatting sqref="M183">
    <cfRule type="cellIs" priority="144" dxfId="5" operator="greaterThan" stopIfTrue="1">
      <formula>1900</formula>
    </cfRule>
  </conditionalFormatting>
  <conditionalFormatting sqref="M17">
    <cfRule type="cellIs" priority="295" dxfId="5" operator="greaterThan" stopIfTrue="1">
      <formula>1900</formula>
    </cfRule>
  </conditionalFormatting>
  <conditionalFormatting sqref="N18">
    <cfRule type="cellIs" priority="293" dxfId="5" operator="between" stopIfTrue="1">
      <formula>1</formula>
      <formula>12</formula>
    </cfRule>
  </conditionalFormatting>
  <conditionalFormatting sqref="O18">
    <cfRule type="cellIs" priority="292" dxfId="5" operator="between" stopIfTrue="1">
      <formula>1</formula>
      <formula>31</formula>
    </cfRule>
  </conditionalFormatting>
  <conditionalFormatting sqref="M18">
    <cfRule type="cellIs" priority="291" dxfId="5" operator="greaterThan" stopIfTrue="1">
      <formula>1900</formula>
    </cfRule>
  </conditionalFormatting>
  <conditionalFormatting sqref="N19">
    <cfRule type="cellIs" priority="290" dxfId="5" operator="between" stopIfTrue="1">
      <formula>1</formula>
      <formula>12</formula>
    </cfRule>
  </conditionalFormatting>
  <conditionalFormatting sqref="O19">
    <cfRule type="cellIs" priority="289" dxfId="5" operator="between" stopIfTrue="1">
      <formula>1</formula>
      <formula>31</formula>
    </cfRule>
  </conditionalFormatting>
  <conditionalFormatting sqref="M19">
    <cfRule type="cellIs" priority="288" dxfId="5" operator="greaterThan" stopIfTrue="1">
      <formula>1900</formula>
    </cfRule>
  </conditionalFormatting>
  <conditionalFormatting sqref="N20">
    <cfRule type="cellIs" priority="287" dxfId="5" operator="between" stopIfTrue="1">
      <formula>1</formula>
      <formula>12</formula>
    </cfRule>
  </conditionalFormatting>
  <conditionalFormatting sqref="O20">
    <cfRule type="cellIs" priority="286" dxfId="5" operator="between" stopIfTrue="1">
      <formula>1</formula>
      <formula>31</formula>
    </cfRule>
  </conditionalFormatting>
  <conditionalFormatting sqref="M20">
    <cfRule type="cellIs" priority="285" dxfId="5" operator="greaterThan" stopIfTrue="1">
      <formula>1900</formula>
    </cfRule>
  </conditionalFormatting>
  <conditionalFormatting sqref="N133 N138 N143 N148 N153 N158 N163 N168 N173 N178 N183">
    <cfRule type="cellIs" priority="146" dxfId="5" operator="between" stopIfTrue="1">
      <formula>1</formula>
      <formula>12</formula>
    </cfRule>
  </conditionalFormatting>
  <conditionalFormatting sqref="O133 O138 O143 O148 O153 O158 O163 O168 O173 O178 O183">
    <cfRule type="cellIs" priority="145" dxfId="5" operator="between" stopIfTrue="1">
      <formula>1</formula>
      <formula>31</formula>
    </cfRule>
  </conditionalFormatting>
  <conditionalFormatting sqref="N21">
    <cfRule type="cellIs" priority="281" dxfId="5" operator="between" stopIfTrue="1">
      <formula>1</formula>
      <formula>12</formula>
    </cfRule>
  </conditionalFormatting>
  <conditionalFormatting sqref="O21">
    <cfRule type="cellIs" priority="280" dxfId="5" operator="between" stopIfTrue="1">
      <formula>1</formula>
      <formula>31</formula>
    </cfRule>
  </conditionalFormatting>
  <conditionalFormatting sqref="M21">
    <cfRule type="cellIs" priority="279" dxfId="5" operator="greaterThan" stopIfTrue="1">
      <formula>1900</formula>
    </cfRule>
  </conditionalFormatting>
  <conditionalFormatting sqref="N22">
    <cfRule type="cellIs" priority="278" dxfId="5" operator="between" stopIfTrue="1">
      <formula>1</formula>
      <formula>12</formula>
    </cfRule>
  </conditionalFormatting>
  <conditionalFormatting sqref="O22">
    <cfRule type="cellIs" priority="277" dxfId="5" operator="between" stopIfTrue="1">
      <formula>1</formula>
      <formula>31</formula>
    </cfRule>
  </conditionalFormatting>
  <conditionalFormatting sqref="M22">
    <cfRule type="cellIs" priority="276" dxfId="5" operator="greaterThan" stopIfTrue="1">
      <formula>1900</formula>
    </cfRule>
  </conditionalFormatting>
  <conditionalFormatting sqref="N23">
    <cfRule type="cellIs" priority="275" dxfId="5" operator="between" stopIfTrue="1">
      <formula>1</formula>
      <formula>12</formula>
    </cfRule>
  </conditionalFormatting>
  <conditionalFormatting sqref="O23">
    <cfRule type="cellIs" priority="274" dxfId="5" operator="between" stopIfTrue="1">
      <formula>1</formula>
      <formula>31</formula>
    </cfRule>
  </conditionalFormatting>
  <conditionalFormatting sqref="M23">
    <cfRule type="cellIs" priority="273" dxfId="5" operator="greaterThan" stopIfTrue="1">
      <formula>1900</formula>
    </cfRule>
  </conditionalFormatting>
  <conditionalFormatting sqref="N24">
    <cfRule type="cellIs" priority="272" dxfId="5" operator="between" stopIfTrue="1">
      <formula>1</formula>
      <formula>12</formula>
    </cfRule>
  </conditionalFormatting>
  <conditionalFormatting sqref="O24">
    <cfRule type="cellIs" priority="271" dxfId="5" operator="between" stopIfTrue="1">
      <formula>1</formula>
      <formula>31</formula>
    </cfRule>
  </conditionalFormatting>
  <conditionalFormatting sqref="M24">
    <cfRule type="cellIs" priority="270" dxfId="5" operator="greaterThan" stopIfTrue="1">
      <formula>1900</formula>
    </cfRule>
  </conditionalFormatting>
  <conditionalFormatting sqref="N25">
    <cfRule type="cellIs" priority="269" dxfId="5" operator="between" stopIfTrue="1">
      <formula>1</formula>
      <formula>12</formula>
    </cfRule>
  </conditionalFormatting>
  <conditionalFormatting sqref="O25">
    <cfRule type="cellIs" priority="268" dxfId="5" operator="between" stopIfTrue="1">
      <formula>1</formula>
      <formula>31</formula>
    </cfRule>
  </conditionalFormatting>
  <conditionalFormatting sqref="M25">
    <cfRule type="cellIs" priority="267" dxfId="5" operator="greaterThan" stopIfTrue="1">
      <formula>1900</formula>
    </cfRule>
  </conditionalFormatting>
  <conditionalFormatting sqref="N26">
    <cfRule type="cellIs" priority="266" dxfId="5" operator="between" stopIfTrue="1">
      <formula>1</formula>
      <formula>12</formula>
    </cfRule>
  </conditionalFormatting>
  <conditionalFormatting sqref="O26">
    <cfRule type="cellIs" priority="265" dxfId="5" operator="between" stopIfTrue="1">
      <formula>1</formula>
      <formula>31</formula>
    </cfRule>
  </conditionalFormatting>
  <conditionalFormatting sqref="M26">
    <cfRule type="cellIs" priority="264" dxfId="5" operator="greaterThan" stopIfTrue="1">
      <formula>1900</formula>
    </cfRule>
  </conditionalFormatting>
  <conditionalFormatting sqref="N27 N32">
    <cfRule type="cellIs" priority="263" dxfId="5" operator="between" stopIfTrue="1">
      <formula>1</formula>
      <formula>12</formula>
    </cfRule>
  </conditionalFormatting>
  <conditionalFormatting sqref="O27 O32">
    <cfRule type="cellIs" priority="262" dxfId="5" operator="between" stopIfTrue="1">
      <formula>1</formula>
      <formula>31</formula>
    </cfRule>
  </conditionalFormatting>
  <conditionalFormatting sqref="M27 M32">
    <cfRule type="cellIs" priority="261" dxfId="5" operator="greaterThan" stopIfTrue="1">
      <formula>1900</formula>
    </cfRule>
  </conditionalFormatting>
  <conditionalFormatting sqref="N28 N33">
    <cfRule type="cellIs" priority="260" dxfId="5" operator="between" stopIfTrue="1">
      <formula>1</formula>
      <formula>12</formula>
    </cfRule>
  </conditionalFormatting>
  <conditionalFormatting sqref="O28 O33">
    <cfRule type="cellIs" priority="259" dxfId="5" operator="between" stopIfTrue="1">
      <formula>1</formula>
      <formula>31</formula>
    </cfRule>
  </conditionalFormatting>
  <conditionalFormatting sqref="M28 M33">
    <cfRule type="cellIs" priority="258" dxfId="5" operator="greaterThan" stopIfTrue="1">
      <formula>1900</formula>
    </cfRule>
  </conditionalFormatting>
  <conditionalFormatting sqref="N29 N34">
    <cfRule type="cellIs" priority="257" dxfId="5" operator="between" stopIfTrue="1">
      <formula>1</formula>
      <formula>12</formula>
    </cfRule>
  </conditionalFormatting>
  <conditionalFormatting sqref="O29 O34">
    <cfRule type="cellIs" priority="256" dxfId="5" operator="between" stopIfTrue="1">
      <formula>1</formula>
      <formula>31</formula>
    </cfRule>
  </conditionalFormatting>
  <conditionalFormatting sqref="M29 M34">
    <cfRule type="cellIs" priority="255" dxfId="5" operator="greaterThan" stopIfTrue="1">
      <formula>1900</formula>
    </cfRule>
  </conditionalFormatting>
  <conditionalFormatting sqref="N30 N35">
    <cfRule type="cellIs" priority="254" dxfId="5" operator="between" stopIfTrue="1">
      <formula>1</formula>
      <formula>12</formula>
    </cfRule>
  </conditionalFormatting>
  <conditionalFormatting sqref="O30 O35">
    <cfRule type="cellIs" priority="253" dxfId="5" operator="between" stopIfTrue="1">
      <formula>1</formula>
      <formula>31</formula>
    </cfRule>
  </conditionalFormatting>
  <conditionalFormatting sqref="M30 M35">
    <cfRule type="cellIs" priority="252" dxfId="5" operator="greaterThan" stopIfTrue="1">
      <formula>1900</formula>
    </cfRule>
  </conditionalFormatting>
  <conditionalFormatting sqref="N31 N36">
    <cfRule type="cellIs" priority="251" dxfId="5" operator="between" stopIfTrue="1">
      <formula>1</formula>
      <formula>12</formula>
    </cfRule>
  </conditionalFormatting>
  <conditionalFormatting sqref="O31 O36">
    <cfRule type="cellIs" priority="250" dxfId="5" operator="between" stopIfTrue="1">
      <formula>1</formula>
      <formula>31</formula>
    </cfRule>
  </conditionalFormatting>
  <conditionalFormatting sqref="M31 M36">
    <cfRule type="cellIs" priority="249" dxfId="5" operator="greaterThan" stopIfTrue="1">
      <formula>1900</formula>
    </cfRule>
  </conditionalFormatting>
  <conditionalFormatting sqref="N104">
    <cfRule type="cellIs" priority="218" dxfId="5" operator="between" stopIfTrue="1">
      <formula>1</formula>
      <formula>12</formula>
    </cfRule>
  </conditionalFormatting>
  <conditionalFormatting sqref="O104">
    <cfRule type="cellIs" priority="217" dxfId="5" operator="between" stopIfTrue="1">
      <formula>1</formula>
      <formula>31</formula>
    </cfRule>
  </conditionalFormatting>
  <conditionalFormatting sqref="M104">
    <cfRule type="cellIs" priority="216" dxfId="5" operator="greaterThan" stopIfTrue="1">
      <formula>1900</formula>
    </cfRule>
  </conditionalFormatting>
  <conditionalFormatting sqref="N105">
    <cfRule type="cellIs" priority="215" dxfId="5" operator="between" stopIfTrue="1">
      <formula>1</formula>
      <formula>12</formula>
    </cfRule>
  </conditionalFormatting>
  <conditionalFormatting sqref="O105">
    <cfRule type="cellIs" priority="214" dxfId="5" operator="between" stopIfTrue="1">
      <formula>1</formula>
      <formula>31</formula>
    </cfRule>
  </conditionalFormatting>
  <conditionalFormatting sqref="M105">
    <cfRule type="cellIs" priority="213" dxfId="5" operator="greaterThan" stopIfTrue="1">
      <formula>1900</formula>
    </cfRule>
  </conditionalFormatting>
  <conditionalFormatting sqref="N106">
    <cfRule type="cellIs" priority="212" dxfId="5" operator="between" stopIfTrue="1">
      <formula>1</formula>
      <formula>12</formula>
    </cfRule>
  </conditionalFormatting>
  <conditionalFormatting sqref="O106">
    <cfRule type="cellIs" priority="211" dxfId="5" operator="between" stopIfTrue="1">
      <formula>1</formula>
      <formula>31</formula>
    </cfRule>
  </conditionalFormatting>
  <conditionalFormatting sqref="M106">
    <cfRule type="cellIs" priority="210" dxfId="5" operator="greaterThan" stopIfTrue="1">
      <formula>1900</formula>
    </cfRule>
  </conditionalFormatting>
  <conditionalFormatting sqref="N107">
    <cfRule type="cellIs" priority="209" dxfId="5" operator="between" stopIfTrue="1">
      <formula>1</formula>
      <formula>12</formula>
    </cfRule>
  </conditionalFormatting>
  <conditionalFormatting sqref="O107">
    <cfRule type="cellIs" priority="208" dxfId="5" operator="between" stopIfTrue="1">
      <formula>1</formula>
      <formula>31</formula>
    </cfRule>
  </conditionalFormatting>
  <conditionalFormatting sqref="M107">
    <cfRule type="cellIs" priority="207" dxfId="5" operator="greaterThan" stopIfTrue="1">
      <formula>1900</formula>
    </cfRule>
  </conditionalFormatting>
  <conditionalFormatting sqref="N108">
    <cfRule type="cellIs" priority="206" dxfId="5" operator="between" stopIfTrue="1">
      <formula>1</formula>
      <formula>12</formula>
    </cfRule>
  </conditionalFormatting>
  <conditionalFormatting sqref="O108">
    <cfRule type="cellIs" priority="205" dxfId="5" operator="between" stopIfTrue="1">
      <formula>1</formula>
      <formula>31</formula>
    </cfRule>
  </conditionalFormatting>
  <conditionalFormatting sqref="M108">
    <cfRule type="cellIs" priority="204" dxfId="5" operator="greaterThan" stopIfTrue="1">
      <formula>1900</formula>
    </cfRule>
  </conditionalFormatting>
  <conditionalFormatting sqref="N109">
    <cfRule type="cellIs" priority="203" dxfId="5" operator="between" stopIfTrue="1">
      <formula>1</formula>
      <formula>12</formula>
    </cfRule>
  </conditionalFormatting>
  <conditionalFormatting sqref="O109">
    <cfRule type="cellIs" priority="202" dxfId="5" operator="between" stopIfTrue="1">
      <formula>1</formula>
      <formula>31</formula>
    </cfRule>
  </conditionalFormatting>
  <conditionalFormatting sqref="M109">
    <cfRule type="cellIs" priority="201" dxfId="5" operator="greaterThan" stopIfTrue="1">
      <formula>1900</formula>
    </cfRule>
  </conditionalFormatting>
  <conditionalFormatting sqref="N110">
    <cfRule type="cellIs" priority="200" dxfId="5" operator="between" stopIfTrue="1">
      <formula>1</formula>
      <formula>12</formula>
    </cfRule>
  </conditionalFormatting>
  <conditionalFormatting sqref="O110">
    <cfRule type="cellIs" priority="199" dxfId="5" operator="between" stopIfTrue="1">
      <formula>1</formula>
      <formula>31</formula>
    </cfRule>
  </conditionalFormatting>
  <conditionalFormatting sqref="M110">
    <cfRule type="cellIs" priority="198" dxfId="5" operator="greaterThan" stopIfTrue="1">
      <formula>1900</formula>
    </cfRule>
  </conditionalFormatting>
  <conditionalFormatting sqref="N111">
    <cfRule type="cellIs" priority="197" dxfId="5" operator="between" stopIfTrue="1">
      <formula>1</formula>
      <formula>12</formula>
    </cfRule>
  </conditionalFormatting>
  <conditionalFormatting sqref="O111">
    <cfRule type="cellIs" priority="196" dxfId="5" operator="between" stopIfTrue="1">
      <formula>1</formula>
      <formula>31</formula>
    </cfRule>
  </conditionalFormatting>
  <conditionalFormatting sqref="M111">
    <cfRule type="cellIs" priority="195" dxfId="5" operator="greaterThan" stopIfTrue="1">
      <formula>1900</formula>
    </cfRule>
  </conditionalFormatting>
  <conditionalFormatting sqref="N112">
    <cfRule type="cellIs" priority="194" dxfId="5" operator="between" stopIfTrue="1">
      <formula>1</formula>
      <formula>12</formula>
    </cfRule>
  </conditionalFormatting>
  <conditionalFormatting sqref="O112">
    <cfRule type="cellIs" priority="193" dxfId="5" operator="between" stopIfTrue="1">
      <formula>1</formula>
      <formula>31</formula>
    </cfRule>
  </conditionalFormatting>
  <conditionalFormatting sqref="M112">
    <cfRule type="cellIs" priority="192" dxfId="5" operator="greaterThan" stopIfTrue="1">
      <formula>1900</formula>
    </cfRule>
  </conditionalFormatting>
  <conditionalFormatting sqref="N113">
    <cfRule type="cellIs" priority="191" dxfId="5" operator="between" stopIfTrue="1">
      <formula>1</formula>
      <formula>12</formula>
    </cfRule>
  </conditionalFormatting>
  <conditionalFormatting sqref="O113">
    <cfRule type="cellIs" priority="190" dxfId="5" operator="between" stopIfTrue="1">
      <formula>1</formula>
      <formula>31</formula>
    </cfRule>
  </conditionalFormatting>
  <conditionalFormatting sqref="M113">
    <cfRule type="cellIs" priority="189" dxfId="5" operator="greaterThan" stopIfTrue="1">
      <formula>1900</formula>
    </cfRule>
  </conditionalFormatting>
  <conditionalFormatting sqref="N114 N119">
    <cfRule type="cellIs" priority="188" dxfId="5" operator="between" stopIfTrue="1">
      <formula>1</formula>
      <formula>12</formula>
    </cfRule>
  </conditionalFormatting>
  <conditionalFormatting sqref="O114 O119">
    <cfRule type="cellIs" priority="187" dxfId="5" operator="between" stopIfTrue="1">
      <formula>1</formula>
      <formula>31</formula>
    </cfRule>
  </conditionalFormatting>
  <conditionalFormatting sqref="M114">
    <cfRule type="cellIs" priority="186" dxfId="5" operator="greaterThan" stopIfTrue="1">
      <formula>1900</formula>
    </cfRule>
  </conditionalFormatting>
  <conditionalFormatting sqref="N115 N120">
    <cfRule type="cellIs" priority="185" dxfId="5" operator="between" stopIfTrue="1">
      <formula>1</formula>
      <formula>12</formula>
    </cfRule>
  </conditionalFormatting>
  <conditionalFormatting sqref="O115 O120">
    <cfRule type="cellIs" priority="184" dxfId="5" operator="between" stopIfTrue="1">
      <formula>1</formula>
      <formula>31</formula>
    </cfRule>
  </conditionalFormatting>
  <conditionalFormatting sqref="M115">
    <cfRule type="cellIs" priority="183" dxfId="5" operator="greaterThan" stopIfTrue="1">
      <formula>1900</formula>
    </cfRule>
  </conditionalFormatting>
  <conditionalFormatting sqref="N116 N121">
    <cfRule type="cellIs" priority="182" dxfId="5" operator="between" stopIfTrue="1">
      <formula>1</formula>
      <formula>12</formula>
    </cfRule>
  </conditionalFormatting>
  <conditionalFormatting sqref="O116 O121">
    <cfRule type="cellIs" priority="181" dxfId="5" operator="between" stopIfTrue="1">
      <formula>1</formula>
      <formula>31</formula>
    </cfRule>
  </conditionalFormatting>
  <conditionalFormatting sqref="M116">
    <cfRule type="cellIs" priority="180" dxfId="5" operator="greaterThan" stopIfTrue="1">
      <formula>1900</formula>
    </cfRule>
  </conditionalFormatting>
  <conditionalFormatting sqref="N117 N122">
    <cfRule type="cellIs" priority="179" dxfId="5" operator="between" stopIfTrue="1">
      <formula>1</formula>
      <formula>12</formula>
    </cfRule>
  </conditionalFormatting>
  <conditionalFormatting sqref="O117 O122">
    <cfRule type="cellIs" priority="178" dxfId="5" operator="between" stopIfTrue="1">
      <formula>1</formula>
      <formula>31</formula>
    </cfRule>
  </conditionalFormatting>
  <conditionalFormatting sqref="M117">
    <cfRule type="cellIs" priority="177" dxfId="5" operator="greaterThan" stopIfTrue="1">
      <formula>1900</formula>
    </cfRule>
  </conditionalFormatting>
  <conditionalFormatting sqref="N118 N123">
    <cfRule type="cellIs" priority="176" dxfId="5" operator="between" stopIfTrue="1">
      <formula>1</formula>
      <formula>12</formula>
    </cfRule>
  </conditionalFormatting>
  <conditionalFormatting sqref="O118 O123">
    <cfRule type="cellIs" priority="175" dxfId="5" operator="between" stopIfTrue="1">
      <formula>1</formula>
      <formula>31</formula>
    </cfRule>
  </conditionalFormatting>
  <conditionalFormatting sqref="M118">
    <cfRule type="cellIs" priority="174" dxfId="5" operator="greaterThan" stopIfTrue="1">
      <formula>1900</formula>
    </cfRule>
  </conditionalFormatting>
  <conditionalFormatting sqref="N124">
    <cfRule type="cellIs" priority="173" dxfId="5" operator="between" stopIfTrue="1">
      <formula>1</formula>
      <formula>12</formula>
    </cfRule>
  </conditionalFormatting>
  <conditionalFormatting sqref="O124">
    <cfRule type="cellIs" priority="172" dxfId="5" operator="between" stopIfTrue="1">
      <formula>1</formula>
      <formula>31</formula>
    </cfRule>
  </conditionalFormatting>
  <conditionalFormatting sqref="N125">
    <cfRule type="cellIs" priority="170" dxfId="5" operator="between" stopIfTrue="1">
      <formula>1</formula>
      <formula>12</formula>
    </cfRule>
  </conditionalFormatting>
  <conditionalFormatting sqref="O125">
    <cfRule type="cellIs" priority="169" dxfId="5" operator="between" stopIfTrue="1">
      <formula>1</formula>
      <formula>31</formula>
    </cfRule>
  </conditionalFormatting>
  <conditionalFormatting sqref="N126">
    <cfRule type="cellIs" priority="167" dxfId="5" operator="between" stopIfTrue="1">
      <formula>1</formula>
      <formula>12</formula>
    </cfRule>
  </conditionalFormatting>
  <conditionalFormatting sqref="O126">
    <cfRule type="cellIs" priority="166" dxfId="5" operator="between" stopIfTrue="1">
      <formula>1</formula>
      <formula>31</formula>
    </cfRule>
  </conditionalFormatting>
  <conditionalFormatting sqref="N127">
    <cfRule type="cellIs" priority="164" dxfId="5" operator="between" stopIfTrue="1">
      <formula>1</formula>
      <formula>12</formula>
    </cfRule>
  </conditionalFormatting>
  <conditionalFormatting sqref="O127">
    <cfRule type="cellIs" priority="163" dxfId="5" operator="between" stopIfTrue="1">
      <formula>1</formula>
      <formula>31</formula>
    </cfRule>
  </conditionalFormatting>
  <conditionalFormatting sqref="N128">
    <cfRule type="cellIs" priority="161" dxfId="5" operator="between" stopIfTrue="1">
      <formula>1</formula>
      <formula>12</formula>
    </cfRule>
  </conditionalFormatting>
  <conditionalFormatting sqref="O128">
    <cfRule type="cellIs" priority="160" dxfId="5" operator="between" stopIfTrue="1">
      <formula>1</formula>
      <formula>31</formula>
    </cfRule>
  </conditionalFormatting>
  <conditionalFormatting sqref="N129 N134 N139 N144 N149 N154 N159 N164 N169 N174 N179">
    <cfRule type="cellIs" priority="158" dxfId="5" operator="between" stopIfTrue="1">
      <formula>1</formula>
      <formula>12</formula>
    </cfRule>
  </conditionalFormatting>
  <conditionalFormatting sqref="O129 O134 O139 O144 O149 O154 O159 O164 O169 O174 O179">
    <cfRule type="cellIs" priority="157" dxfId="5" operator="between" stopIfTrue="1">
      <formula>1</formula>
      <formula>31</formula>
    </cfRule>
  </conditionalFormatting>
  <conditionalFormatting sqref="M179">
    <cfRule type="cellIs" priority="156" dxfId="5" operator="greaterThan" stopIfTrue="1">
      <formula>1900</formula>
    </cfRule>
  </conditionalFormatting>
  <conditionalFormatting sqref="N130 N135 N140 N145 N150 N155 N160 N165 N170 N175 N180">
    <cfRule type="cellIs" priority="155" dxfId="5" operator="between" stopIfTrue="1">
      <formula>1</formula>
      <formula>12</formula>
    </cfRule>
  </conditionalFormatting>
  <conditionalFormatting sqref="O130 O135 O140 O145 O150 O155 O160 O165 O170 O175 O180">
    <cfRule type="cellIs" priority="154" dxfId="5" operator="between" stopIfTrue="1">
      <formula>1</formula>
      <formula>31</formula>
    </cfRule>
  </conditionalFormatting>
  <conditionalFormatting sqref="M180">
    <cfRule type="cellIs" priority="153" dxfId="5" operator="greaterThan" stopIfTrue="1">
      <formula>1900</formula>
    </cfRule>
  </conditionalFormatting>
  <conditionalFormatting sqref="N131 N136 N141 N146 N151 N156 N161 N166 N171 N176 N181">
    <cfRule type="cellIs" priority="152" dxfId="5" operator="between" stopIfTrue="1">
      <formula>1</formula>
      <formula>12</formula>
    </cfRule>
  </conditionalFormatting>
  <conditionalFormatting sqref="O131 O136 O141 O146 O151 O156 O161 O166 O171 O176 O181">
    <cfRule type="cellIs" priority="151" dxfId="5" operator="between" stopIfTrue="1">
      <formula>1</formula>
      <formula>31</formula>
    </cfRule>
  </conditionalFormatting>
  <conditionalFormatting sqref="M181">
    <cfRule type="cellIs" priority="150" dxfId="5" operator="greaterThan" stopIfTrue="1">
      <formula>1900</formula>
    </cfRule>
  </conditionalFormatting>
  <conditionalFormatting sqref="N132 N137 N142 N147 N152 N157 N162 N167 N172 N177 N182">
    <cfRule type="cellIs" priority="149" dxfId="5" operator="between" stopIfTrue="1">
      <formula>1</formula>
      <formula>12</formula>
    </cfRule>
  </conditionalFormatting>
  <conditionalFormatting sqref="O132 O137 O142 O147 O152 O157 O162 O167 O172 O177 O182">
    <cfRule type="cellIs" priority="148" dxfId="5" operator="between" stopIfTrue="1">
      <formula>1</formula>
      <formula>31</formula>
    </cfRule>
  </conditionalFormatting>
  <conditionalFormatting sqref="M182">
    <cfRule type="cellIs" priority="147" dxfId="5" operator="greaterThan" stopIfTrue="1">
      <formula>1900</formula>
    </cfRule>
  </conditionalFormatting>
  <conditionalFormatting sqref="G104:I117">
    <cfRule type="cellIs" priority="143" dxfId="85" operator="equal" stopIfTrue="1">
      <formula>""</formula>
    </cfRule>
  </conditionalFormatting>
  <conditionalFormatting sqref="M119">
    <cfRule type="cellIs" priority="142" dxfId="5" operator="greaterThan" stopIfTrue="1">
      <formula>1900</formula>
    </cfRule>
  </conditionalFormatting>
  <conditionalFormatting sqref="M120">
    <cfRule type="cellIs" priority="141" dxfId="5" operator="greaterThan" stopIfTrue="1">
      <formula>1900</formula>
    </cfRule>
  </conditionalFormatting>
  <conditionalFormatting sqref="M121">
    <cfRule type="cellIs" priority="140" dxfId="5" operator="greaterThan" stopIfTrue="1">
      <formula>1900</formula>
    </cfRule>
  </conditionalFormatting>
  <conditionalFormatting sqref="M122">
    <cfRule type="cellIs" priority="139" dxfId="5" operator="greaterThan" stopIfTrue="1">
      <formula>1900</formula>
    </cfRule>
  </conditionalFormatting>
  <conditionalFormatting sqref="M123">
    <cfRule type="cellIs" priority="138" dxfId="5" operator="greaterThan" stopIfTrue="1">
      <formula>1900</formula>
    </cfRule>
  </conditionalFormatting>
  <conditionalFormatting sqref="M124">
    <cfRule type="cellIs" priority="137" dxfId="5" operator="greaterThan" stopIfTrue="1">
      <formula>1900</formula>
    </cfRule>
  </conditionalFormatting>
  <conditionalFormatting sqref="M125">
    <cfRule type="cellIs" priority="136" dxfId="5" operator="greaterThan" stopIfTrue="1">
      <formula>1900</formula>
    </cfRule>
  </conditionalFormatting>
  <conditionalFormatting sqref="M126">
    <cfRule type="cellIs" priority="135" dxfId="5" operator="greaterThan" stopIfTrue="1">
      <formula>1900</formula>
    </cfRule>
  </conditionalFormatting>
  <conditionalFormatting sqref="M127">
    <cfRule type="cellIs" priority="134" dxfId="5" operator="greaterThan" stopIfTrue="1">
      <formula>1900</formula>
    </cfRule>
  </conditionalFormatting>
  <conditionalFormatting sqref="M128">
    <cfRule type="cellIs" priority="133" dxfId="5" operator="greaterThan" stopIfTrue="1">
      <formula>1900</formula>
    </cfRule>
  </conditionalFormatting>
  <conditionalFormatting sqref="M129">
    <cfRule type="cellIs" priority="132" dxfId="5" operator="greaterThan" stopIfTrue="1">
      <formula>1900</formula>
    </cfRule>
  </conditionalFormatting>
  <conditionalFormatting sqref="M130">
    <cfRule type="cellIs" priority="131" dxfId="5" operator="greaterThan" stopIfTrue="1">
      <formula>1900</formula>
    </cfRule>
  </conditionalFormatting>
  <conditionalFormatting sqref="M131">
    <cfRule type="cellIs" priority="130" dxfId="5" operator="greaterThan" stopIfTrue="1">
      <formula>1900</formula>
    </cfRule>
  </conditionalFormatting>
  <conditionalFormatting sqref="M132">
    <cfRule type="cellIs" priority="129" dxfId="5" operator="greaterThan" stopIfTrue="1">
      <formula>1900</formula>
    </cfRule>
  </conditionalFormatting>
  <conditionalFormatting sqref="M133">
    <cfRule type="cellIs" priority="128" dxfId="5" operator="greaterThan" stopIfTrue="1">
      <formula>1900</formula>
    </cfRule>
  </conditionalFormatting>
  <conditionalFormatting sqref="M134">
    <cfRule type="cellIs" priority="127" dxfId="5" operator="greaterThan" stopIfTrue="1">
      <formula>1900</formula>
    </cfRule>
  </conditionalFormatting>
  <conditionalFormatting sqref="M135">
    <cfRule type="cellIs" priority="126" dxfId="5" operator="greaterThan" stopIfTrue="1">
      <formula>1900</formula>
    </cfRule>
  </conditionalFormatting>
  <conditionalFormatting sqref="M136">
    <cfRule type="cellIs" priority="125" dxfId="5" operator="greaterThan" stopIfTrue="1">
      <formula>1900</formula>
    </cfRule>
  </conditionalFormatting>
  <conditionalFormatting sqref="M137">
    <cfRule type="cellIs" priority="124" dxfId="5" operator="greaterThan" stopIfTrue="1">
      <formula>1900</formula>
    </cfRule>
  </conditionalFormatting>
  <conditionalFormatting sqref="M138">
    <cfRule type="cellIs" priority="123" dxfId="5" operator="greaterThan" stopIfTrue="1">
      <formula>1900</formula>
    </cfRule>
  </conditionalFormatting>
  <conditionalFormatting sqref="M139">
    <cfRule type="cellIs" priority="122" dxfId="5" operator="greaterThan" stopIfTrue="1">
      <formula>1900</formula>
    </cfRule>
  </conditionalFormatting>
  <conditionalFormatting sqref="M140">
    <cfRule type="cellIs" priority="121" dxfId="5" operator="greaterThan" stopIfTrue="1">
      <formula>1900</formula>
    </cfRule>
  </conditionalFormatting>
  <conditionalFormatting sqref="M141">
    <cfRule type="cellIs" priority="120" dxfId="5" operator="greaterThan" stopIfTrue="1">
      <formula>1900</formula>
    </cfRule>
  </conditionalFormatting>
  <conditionalFormatting sqref="M142">
    <cfRule type="cellIs" priority="119" dxfId="5" operator="greaterThan" stopIfTrue="1">
      <formula>1900</formula>
    </cfRule>
  </conditionalFormatting>
  <conditionalFormatting sqref="M143">
    <cfRule type="cellIs" priority="118" dxfId="5" operator="greaterThan" stopIfTrue="1">
      <formula>1900</formula>
    </cfRule>
  </conditionalFormatting>
  <conditionalFormatting sqref="M144">
    <cfRule type="cellIs" priority="117" dxfId="5" operator="greaterThan" stopIfTrue="1">
      <formula>1900</formula>
    </cfRule>
  </conditionalFormatting>
  <conditionalFormatting sqref="M145">
    <cfRule type="cellIs" priority="116" dxfId="5" operator="greaterThan" stopIfTrue="1">
      <formula>1900</formula>
    </cfRule>
  </conditionalFormatting>
  <conditionalFormatting sqref="M146">
    <cfRule type="cellIs" priority="115" dxfId="5" operator="greaterThan" stopIfTrue="1">
      <formula>1900</formula>
    </cfRule>
  </conditionalFormatting>
  <conditionalFormatting sqref="M147">
    <cfRule type="cellIs" priority="114" dxfId="5" operator="greaterThan" stopIfTrue="1">
      <formula>1900</formula>
    </cfRule>
  </conditionalFormatting>
  <conditionalFormatting sqref="M148">
    <cfRule type="cellIs" priority="113" dxfId="5" operator="greaterThan" stopIfTrue="1">
      <formula>1900</formula>
    </cfRule>
  </conditionalFormatting>
  <conditionalFormatting sqref="M149">
    <cfRule type="cellIs" priority="112" dxfId="5" operator="greaterThan" stopIfTrue="1">
      <formula>1900</formula>
    </cfRule>
  </conditionalFormatting>
  <conditionalFormatting sqref="M150">
    <cfRule type="cellIs" priority="111" dxfId="5" operator="greaterThan" stopIfTrue="1">
      <formula>1900</formula>
    </cfRule>
  </conditionalFormatting>
  <conditionalFormatting sqref="M151">
    <cfRule type="cellIs" priority="110" dxfId="5" operator="greaterThan" stopIfTrue="1">
      <formula>1900</formula>
    </cfRule>
  </conditionalFormatting>
  <conditionalFormatting sqref="M152">
    <cfRule type="cellIs" priority="109" dxfId="5" operator="greaterThan" stopIfTrue="1">
      <formula>1900</formula>
    </cfRule>
  </conditionalFormatting>
  <conditionalFormatting sqref="M153">
    <cfRule type="cellIs" priority="108" dxfId="5" operator="greaterThan" stopIfTrue="1">
      <formula>1900</formula>
    </cfRule>
  </conditionalFormatting>
  <conditionalFormatting sqref="M154">
    <cfRule type="cellIs" priority="107" dxfId="5" operator="greaterThan" stopIfTrue="1">
      <formula>1900</formula>
    </cfRule>
  </conditionalFormatting>
  <conditionalFormatting sqref="M155">
    <cfRule type="cellIs" priority="106" dxfId="5" operator="greaterThan" stopIfTrue="1">
      <formula>1900</formula>
    </cfRule>
  </conditionalFormatting>
  <conditionalFormatting sqref="M156">
    <cfRule type="cellIs" priority="105" dxfId="5" operator="greaterThan" stopIfTrue="1">
      <formula>1900</formula>
    </cfRule>
  </conditionalFormatting>
  <conditionalFormatting sqref="M157">
    <cfRule type="cellIs" priority="104" dxfId="5" operator="greaterThan" stopIfTrue="1">
      <formula>1900</formula>
    </cfRule>
  </conditionalFormatting>
  <conditionalFormatting sqref="M158">
    <cfRule type="cellIs" priority="103" dxfId="5" operator="greaterThan" stopIfTrue="1">
      <formula>1900</formula>
    </cfRule>
  </conditionalFormatting>
  <conditionalFormatting sqref="M159">
    <cfRule type="cellIs" priority="102" dxfId="5" operator="greaterThan" stopIfTrue="1">
      <formula>1900</formula>
    </cfRule>
  </conditionalFormatting>
  <conditionalFormatting sqref="M160">
    <cfRule type="cellIs" priority="101" dxfId="5" operator="greaterThan" stopIfTrue="1">
      <formula>1900</formula>
    </cfRule>
  </conditionalFormatting>
  <conditionalFormatting sqref="M161">
    <cfRule type="cellIs" priority="100" dxfId="5" operator="greaterThan" stopIfTrue="1">
      <formula>1900</formula>
    </cfRule>
  </conditionalFormatting>
  <conditionalFormatting sqref="M162">
    <cfRule type="cellIs" priority="99" dxfId="5" operator="greaterThan" stopIfTrue="1">
      <formula>1900</formula>
    </cfRule>
  </conditionalFormatting>
  <conditionalFormatting sqref="M163">
    <cfRule type="cellIs" priority="98" dxfId="5" operator="greaterThan" stopIfTrue="1">
      <formula>1900</formula>
    </cfRule>
  </conditionalFormatting>
  <conditionalFormatting sqref="M164">
    <cfRule type="cellIs" priority="97" dxfId="5" operator="greaterThan" stopIfTrue="1">
      <formula>1900</formula>
    </cfRule>
  </conditionalFormatting>
  <conditionalFormatting sqref="M165">
    <cfRule type="cellIs" priority="96" dxfId="5" operator="greaterThan" stopIfTrue="1">
      <formula>1900</formula>
    </cfRule>
  </conditionalFormatting>
  <conditionalFormatting sqref="M166">
    <cfRule type="cellIs" priority="95" dxfId="5" operator="greaterThan" stopIfTrue="1">
      <formula>1900</formula>
    </cfRule>
  </conditionalFormatting>
  <conditionalFormatting sqref="M167">
    <cfRule type="cellIs" priority="94" dxfId="5" operator="greaterThan" stopIfTrue="1">
      <formula>1900</formula>
    </cfRule>
  </conditionalFormatting>
  <conditionalFormatting sqref="M168">
    <cfRule type="cellIs" priority="93" dxfId="5" operator="greaterThan" stopIfTrue="1">
      <formula>1900</formula>
    </cfRule>
  </conditionalFormatting>
  <conditionalFormatting sqref="M169">
    <cfRule type="cellIs" priority="92" dxfId="5" operator="greaterThan" stopIfTrue="1">
      <formula>1900</formula>
    </cfRule>
  </conditionalFormatting>
  <conditionalFormatting sqref="M170">
    <cfRule type="cellIs" priority="91" dxfId="5" operator="greaterThan" stopIfTrue="1">
      <formula>1900</formula>
    </cfRule>
  </conditionalFormatting>
  <conditionalFormatting sqref="M171">
    <cfRule type="cellIs" priority="90" dxfId="5" operator="greaterThan" stopIfTrue="1">
      <formula>1900</formula>
    </cfRule>
  </conditionalFormatting>
  <conditionalFormatting sqref="M172">
    <cfRule type="cellIs" priority="89" dxfId="5" operator="greaterThan" stopIfTrue="1">
      <formula>1900</formula>
    </cfRule>
  </conditionalFormatting>
  <conditionalFormatting sqref="M173">
    <cfRule type="cellIs" priority="88" dxfId="5" operator="greaterThan" stopIfTrue="1">
      <formula>1900</formula>
    </cfRule>
  </conditionalFormatting>
  <conditionalFormatting sqref="M174">
    <cfRule type="cellIs" priority="87" dxfId="5" operator="greaterThan" stopIfTrue="1">
      <formula>1900</formula>
    </cfRule>
  </conditionalFormatting>
  <conditionalFormatting sqref="M175">
    <cfRule type="cellIs" priority="86" dxfId="5" operator="greaterThan" stopIfTrue="1">
      <formula>1900</formula>
    </cfRule>
  </conditionalFormatting>
  <conditionalFormatting sqref="M176">
    <cfRule type="cellIs" priority="85" dxfId="5" operator="greaterThan" stopIfTrue="1">
      <formula>1900</formula>
    </cfRule>
  </conditionalFormatting>
  <conditionalFormatting sqref="M177">
    <cfRule type="cellIs" priority="84" dxfId="5" operator="greaterThan" stopIfTrue="1">
      <formula>1900</formula>
    </cfRule>
  </conditionalFormatting>
  <conditionalFormatting sqref="M178">
    <cfRule type="cellIs" priority="83" dxfId="5" operator="greaterThan" stopIfTrue="1">
      <formula>1900</formula>
    </cfRule>
  </conditionalFormatting>
  <conditionalFormatting sqref="I58:I96">
    <cfRule type="cellIs" priority="82" dxfId="85" operator="equal" stopIfTrue="1">
      <formula>""</formula>
    </cfRule>
  </conditionalFormatting>
  <conditionalFormatting sqref="I37:I57">
    <cfRule type="cellIs" priority="81" dxfId="85" operator="equal" stopIfTrue="1">
      <formula>""</formula>
    </cfRule>
  </conditionalFormatting>
  <conditionalFormatting sqref="M96">
    <cfRule type="cellIs" priority="56" dxfId="5" operator="greaterThan" stopIfTrue="1">
      <formula>1900</formula>
    </cfRule>
  </conditionalFormatting>
  <conditionalFormatting sqref="N46 N51 N56 N61 N66 N71 N76 N81 N86 N91 N96">
    <cfRule type="cellIs" priority="58" dxfId="5" operator="between" stopIfTrue="1">
      <formula>1</formula>
      <formula>12</formula>
    </cfRule>
  </conditionalFormatting>
  <conditionalFormatting sqref="O46 O51 O56 O61 O66 O71 O76 O81 O86 O91 O96">
    <cfRule type="cellIs" priority="57" dxfId="5" operator="between" stopIfTrue="1">
      <formula>1</formula>
      <formula>31</formula>
    </cfRule>
  </conditionalFormatting>
  <conditionalFormatting sqref="N37">
    <cfRule type="cellIs" priority="80" dxfId="5" operator="between" stopIfTrue="1">
      <formula>1</formula>
      <formula>12</formula>
    </cfRule>
  </conditionalFormatting>
  <conditionalFormatting sqref="O37">
    <cfRule type="cellIs" priority="79" dxfId="5" operator="between" stopIfTrue="1">
      <formula>1</formula>
      <formula>31</formula>
    </cfRule>
  </conditionalFormatting>
  <conditionalFormatting sqref="N38">
    <cfRule type="cellIs" priority="78" dxfId="5" operator="between" stopIfTrue="1">
      <formula>1</formula>
      <formula>12</formula>
    </cfRule>
  </conditionalFormatting>
  <conditionalFormatting sqref="O38">
    <cfRule type="cellIs" priority="77" dxfId="5" operator="between" stopIfTrue="1">
      <formula>1</formula>
      <formula>31</formula>
    </cfRule>
  </conditionalFormatting>
  <conditionalFormatting sqref="N39">
    <cfRule type="cellIs" priority="76" dxfId="5" operator="between" stopIfTrue="1">
      <formula>1</formula>
      <formula>12</formula>
    </cfRule>
  </conditionalFormatting>
  <conditionalFormatting sqref="O39">
    <cfRule type="cellIs" priority="75" dxfId="5" operator="between" stopIfTrue="1">
      <formula>1</formula>
      <formula>31</formula>
    </cfRule>
  </conditionalFormatting>
  <conditionalFormatting sqref="N40">
    <cfRule type="cellIs" priority="74" dxfId="5" operator="between" stopIfTrue="1">
      <formula>1</formula>
      <formula>12</formula>
    </cfRule>
  </conditionalFormatting>
  <conditionalFormatting sqref="O40">
    <cfRule type="cellIs" priority="73" dxfId="5" operator="between" stopIfTrue="1">
      <formula>1</formula>
      <formula>31</formula>
    </cfRule>
  </conditionalFormatting>
  <conditionalFormatting sqref="N41">
    <cfRule type="cellIs" priority="72" dxfId="5" operator="between" stopIfTrue="1">
      <formula>1</formula>
      <formula>12</formula>
    </cfRule>
  </conditionalFormatting>
  <conditionalFormatting sqref="O41">
    <cfRule type="cellIs" priority="71" dxfId="5" operator="between" stopIfTrue="1">
      <formula>1</formula>
      <formula>31</formula>
    </cfRule>
  </conditionalFormatting>
  <conditionalFormatting sqref="N42 N47 N52 N57 N62 N67 N72 N77 N82 N87 N92">
    <cfRule type="cellIs" priority="70" dxfId="5" operator="between" stopIfTrue="1">
      <formula>1</formula>
      <formula>12</formula>
    </cfRule>
  </conditionalFormatting>
  <conditionalFormatting sqref="O42 O47 O52 O57 O62 O67 O72 O77 O82 O87 O92">
    <cfRule type="cellIs" priority="69" dxfId="5" operator="between" stopIfTrue="1">
      <formula>1</formula>
      <formula>31</formula>
    </cfRule>
  </conditionalFormatting>
  <conditionalFormatting sqref="M92">
    <cfRule type="cellIs" priority="68" dxfId="5" operator="greaterThan" stopIfTrue="1">
      <formula>1900</formula>
    </cfRule>
  </conditionalFormatting>
  <conditionalFormatting sqref="N43 N48 N53 N58 N63 N68 N73 N78 N83 N88 N93">
    <cfRule type="cellIs" priority="67" dxfId="5" operator="between" stopIfTrue="1">
      <formula>1</formula>
      <formula>12</formula>
    </cfRule>
  </conditionalFormatting>
  <conditionalFormatting sqref="O43 O48 O53 O58 O63 O68 O73 O78 O83 O88 O93">
    <cfRule type="cellIs" priority="66" dxfId="5" operator="between" stopIfTrue="1">
      <formula>1</formula>
      <formula>31</formula>
    </cfRule>
  </conditionalFormatting>
  <conditionalFormatting sqref="M93">
    <cfRule type="cellIs" priority="65" dxfId="5" operator="greaterThan" stopIfTrue="1">
      <formula>1900</formula>
    </cfRule>
  </conditionalFormatting>
  <conditionalFormatting sqref="N44 N49 N54 N59 N64 N69 N74 N79 N84 N89 N94">
    <cfRule type="cellIs" priority="64" dxfId="5" operator="between" stopIfTrue="1">
      <formula>1</formula>
      <formula>12</formula>
    </cfRule>
  </conditionalFormatting>
  <conditionalFormatting sqref="O44 O49 O54 O59 O64 O69 O74 O79 O84 O89 O94">
    <cfRule type="cellIs" priority="63" dxfId="5" operator="between" stopIfTrue="1">
      <formula>1</formula>
      <formula>31</formula>
    </cfRule>
  </conditionalFormatting>
  <conditionalFormatting sqref="M94">
    <cfRule type="cellIs" priority="62" dxfId="5" operator="greaterThan" stopIfTrue="1">
      <formula>1900</formula>
    </cfRule>
  </conditionalFormatting>
  <conditionalFormatting sqref="N45 N50 N55 N60 N65 N70 N75 N80 N85 N90 N95">
    <cfRule type="cellIs" priority="61" dxfId="5" operator="between" stopIfTrue="1">
      <formula>1</formula>
      <formula>12</formula>
    </cfRule>
  </conditionalFormatting>
  <conditionalFormatting sqref="O45 O50 O55 O60 O65 O70 O75 O80 O85 O90 O95">
    <cfRule type="cellIs" priority="60" dxfId="5" operator="between" stopIfTrue="1">
      <formula>1</formula>
      <formula>31</formula>
    </cfRule>
  </conditionalFormatting>
  <conditionalFormatting sqref="M95">
    <cfRule type="cellIs" priority="59" dxfId="5" operator="greaterThan" stopIfTrue="1">
      <formula>1900</formula>
    </cfRule>
  </conditionalFormatting>
  <conditionalFormatting sqref="M37">
    <cfRule type="cellIs" priority="55" dxfId="5" operator="greaterThan" stopIfTrue="1">
      <formula>1900</formula>
    </cfRule>
  </conditionalFormatting>
  <conditionalFormatting sqref="M38">
    <cfRule type="cellIs" priority="54" dxfId="5" operator="greaterThan" stopIfTrue="1">
      <formula>1900</formula>
    </cfRule>
  </conditionalFormatting>
  <conditionalFormatting sqref="M39">
    <cfRule type="cellIs" priority="53" dxfId="5" operator="greaterThan" stopIfTrue="1">
      <formula>1900</formula>
    </cfRule>
  </conditionalFormatting>
  <conditionalFormatting sqref="M40">
    <cfRule type="cellIs" priority="52" dxfId="5" operator="greaterThan" stopIfTrue="1">
      <formula>1900</formula>
    </cfRule>
  </conditionalFormatting>
  <conditionalFormatting sqref="M41">
    <cfRule type="cellIs" priority="51" dxfId="5" operator="greaterThan" stopIfTrue="1">
      <formula>1900</formula>
    </cfRule>
  </conditionalFormatting>
  <conditionalFormatting sqref="M42">
    <cfRule type="cellIs" priority="50" dxfId="5" operator="greaterThan" stopIfTrue="1">
      <formula>1900</formula>
    </cfRule>
  </conditionalFormatting>
  <conditionalFormatting sqref="M43">
    <cfRule type="cellIs" priority="49" dxfId="5" operator="greaterThan" stopIfTrue="1">
      <formula>1900</formula>
    </cfRule>
  </conditionalFormatting>
  <conditionalFormatting sqref="M44">
    <cfRule type="cellIs" priority="48" dxfId="5" operator="greaterThan" stopIfTrue="1">
      <formula>1900</formula>
    </cfRule>
  </conditionalFormatting>
  <conditionalFormatting sqref="M45">
    <cfRule type="cellIs" priority="47" dxfId="5" operator="greaterThan" stopIfTrue="1">
      <formula>1900</formula>
    </cfRule>
  </conditionalFormatting>
  <conditionalFormatting sqref="M46">
    <cfRule type="cellIs" priority="46" dxfId="5" operator="greaterThan" stopIfTrue="1">
      <formula>1900</formula>
    </cfRule>
  </conditionalFormatting>
  <conditionalFormatting sqref="M47">
    <cfRule type="cellIs" priority="45" dxfId="5" operator="greaterThan" stopIfTrue="1">
      <formula>1900</formula>
    </cfRule>
  </conditionalFormatting>
  <conditionalFormatting sqref="M48">
    <cfRule type="cellIs" priority="44" dxfId="5" operator="greaterThan" stopIfTrue="1">
      <formula>1900</formula>
    </cfRule>
  </conditionalFormatting>
  <conditionalFormatting sqref="M49">
    <cfRule type="cellIs" priority="43" dxfId="5" operator="greaterThan" stopIfTrue="1">
      <formula>1900</formula>
    </cfRule>
  </conditionalFormatting>
  <conditionalFormatting sqref="M50">
    <cfRule type="cellIs" priority="42" dxfId="5" operator="greaterThan" stopIfTrue="1">
      <formula>1900</formula>
    </cfRule>
  </conditionalFormatting>
  <conditionalFormatting sqref="M51">
    <cfRule type="cellIs" priority="41" dxfId="5" operator="greaterThan" stopIfTrue="1">
      <formula>1900</formula>
    </cfRule>
  </conditionalFormatting>
  <conditionalFormatting sqref="M52">
    <cfRule type="cellIs" priority="40" dxfId="5" operator="greaterThan" stopIfTrue="1">
      <formula>1900</formula>
    </cfRule>
  </conditionalFormatting>
  <conditionalFormatting sqref="M53">
    <cfRule type="cellIs" priority="39" dxfId="5" operator="greaterThan" stopIfTrue="1">
      <formula>1900</formula>
    </cfRule>
  </conditionalFormatting>
  <conditionalFormatting sqref="M54">
    <cfRule type="cellIs" priority="38" dxfId="5" operator="greaterThan" stopIfTrue="1">
      <formula>1900</formula>
    </cfRule>
  </conditionalFormatting>
  <conditionalFormatting sqref="M55">
    <cfRule type="cellIs" priority="37" dxfId="5" operator="greaterThan" stopIfTrue="1">
      <formula>1900</formula>
    </cfRule>
  </conditionalFormatting>
  <conditionalFormatting sqref="M56">
    <cfRule type="cellIs" priority="36" dxfId="5" operator="greaterThan" stopIfTrue="1">
      <formula>1900</formula>
    </cfRule>
  </conditionalFormatting>
  <conditionalFormatting sqref="M57">
    <cfRule type="cellIs" priority="35" dxfId="5" operator="greaterThan" stopIfTrue="1">
      <formula>1900</formula>
    </cfRule>
  </conditionalFormatting>
  <conditionalFormatting sqref="M58">
    <cfRule type="cellIs" priority="34" dxfId="5" operator="greaterThan" stopIfTrue="1">
      <formula>1900</formula>
    </cfRule>
  </conditionalFormatting>
  <conditionalFormatting sqref="M59">
    <cfRule type="cellIs" priority="33" dxfId="5" operator="greaterThan" stopIfTrue="1">
      <formula>1900</formula>
    </cfRule>
  </conditionalFormatting>
  <conditionalFormatting sqref="M60">
    <cfRule type="cellIs" priority="32" dxfId="5" operator="greaterThan" stopIfTrue="1">
      <formula>1900</formula>
    </cfRule>
  </conditionalFormatting>
  <conditionalFormatting sqref="M61">
    <cfRule type="cellIs" priority="31" dxfId="5" operator="greaterThan" stopIfTrue="1">
      <formula>1900</formula>
    </cfRule>
  </conditionalFormatting>
  <conditionalFormatting sqref="M62">
    <cfRule type="cellIs" priority="30" dxfId="5" operator="greaterThan" stopIfTrue="1">
      <formula>1900</formula>
    </cfRule>
  </conditionalFormatting>
  <conditionalFormatting sqref="M63">
    <cfRule type="cellIs" priority="29" dxfId="5" operator="greaterThan" stopIfTrue="1">
      <formula>1900</formula>
    </cfRule>
  </conditionalFormatting>
  <conditionalFormatting sqref="M64">
    <cfRule type="cellIs" priority="28" dxfId="5" operator="greaterThan" stopIfTrue="1">
      <formula>1900</formula>
    </cfRule>
  </conditionalFormatting>
  <conditionalFormatting sqref="M65">
    <cfRule type="cellIs" priority="27" dxfId="5" operator="greaterThan" stopIfTrue="1">
      <formula>1900</formula>
    </cfRule>
  </conditionalFormatting>
  <conditionalFormatting sqref="M66">
    <cfRule type="cellIs" priority="26" dxfId="5" operator="greaterThan" stopIfTrue="1">
      <formula>1900</formula>
    </cfRule>
  </conditionalFormatting>
  <conditionalFormatting sqref="M67">
    <cfRule type="cellIs" priority="25" dxfId="5" operator="greaterThan" stopIfTrue="1">
      <formula>1900</formula>
    </cfRule>
  </conditionalFormatting>
  <conditionalFormatting sqref="M68">
    <cfRule type="cellIs" priority="24" dxfId="5" operator="greaterThan" stopIfTrue="1">
      <formula>1900</formula>
    </cfRule>
  </conditionalFormatting>
  <conditionalFormatting sqref="M69">
    <cfRule type="cellIs" priority="23" dxfId="5" operator="greaterThan" stopIfTrue="1">
      <formula>1900</formula>
    </cfRule>
  </conditionalFormatting>
  <conditionalFormatting sqref="M70">
    <cfRule type="cellIs" priority="22" dxfId="5" operator="greaterThan" stopIfTrue="1">
      <formula>1900</formula>
    </cfRule>
  </conditionalFormatting>
  <conditionalFormatting sqref="M71">
    <cfRule type="cellIs" priority="21" dxfId="5" operator="greaterThan" stopIfTrue="1">
      <formula>1900</formula>
    </cfRule>
  </conditionalFormatting>
  <conditionalFormatting sqref="M72">
    <cfRule type="cellIs" priority="20" dxfId="5" operator="greaterThan" stopIfTrue="1">
      <formula>1900</formula>
    </cfRule>
  </conditionalFormatting>
  <conditionalFormatting sqref="M73">
    <cfRule type="cellIs" priority="19" dxfId="5" operator="greaterThan" stopIfTrue="1">
      <formula>1900</formula>
    </cfRule>
  </conditionalFormatting>
  <conditionalFormatting sqref="M74">
    <cfRule type="cellIs" priority="18" dxfId="5" operator="greaterThan" stopIfTrue="1">
      <formula>1900</formula>
    </cfRule>
  </conditionalFormatting>
  <conditionalFormatting sqref="M75">
    <cfRule type="cellIs" priority="17" dxfId="5" operator="greaterThan" stopIfTrue="1">
      <formula>1900</formula>
    </cfRule>
  </conditionalFormatting>
  <conditionalFormatting sqref="M76">
    <cfRule type="cellIs" priority="16" dxfId="5" operator="greaterThan" stopIfTrue="1">
      <formula>1900</formula>
    </cfRule>
  </conditionalFormatting>
  <conditionalFormatting sqref="M77">
    <cfRule type="cellIs" priority="15" dxfId="5" operator="greaterThan" stopIfTrue="1">
      <formula>1900</formula>
    </cfRule>
  </conditionalFormatting>
  <conditionalFormatting sqref="M78">
    <cfRule type="cellIs" priority="14" dxfId="5" operator="greaterThan" stopIfTrue="1">
      <formula>1900</formula>
    </cfRule>
  </conditionalFormatting>
  <conditionalFormatting sqref="M79">
    <cfRule type="cellIs" priority="13" dxfId="5" operator="greaterThan" stopIfTrue="1">
      <formula>1900</formula>
    </cfRule>
  </conditionalFormatting>
  <conditionalFormatting sqref="M80">
    <cfRule type="cellIs" priority="12" dxfId="5" operator="greaterThan" stopIfTrue="1">
      <formula>1900</formula>
    </cfRule>
  </conditionalFormatting>
  <conditionalFormatting sqref="M81">
    <cfRule type="cellIs" priority="11" dxfId="5" operator="greaterThan" stopIfTrue="1">
      <formula>1900</formula>
    </cfRule>
  </conditionalFormatting>
  <conditionalFormatting sqref="M82">
    <cfRule type="cellIs" priority="10" dxfId="5" operator="greaterThan" stopIfTrue="1">
      <formula>1900</formula>
    </cfRule>
  </conditionalFormatting>
  <conditionalFormatting sqref="M83">
    <cfRule type="cellIs" priority="9" dxfId="5" operator="greaterThan" stopIfTrue="1">
      <formula>1900</formula>
    </cfRule>
  </conditionalFormatting>
  <conditionalFormatting sqref="M84">
    <cfRule type="cellIs" priority="8" dxfId="5" operator="greaterThan" stopIfTrue="1">
      <formula>1900</formula>
    </cfRule>
  </conditionalFormatting>
  <conditionalFormatting sqref="M85">
    <cfRule type="cellIs" priority="7" dxfId="5" operator="greaterThan" stopIfTrue="1">
      <formula>1900</formula>
    </cfRule>
  </conditionalFormatting>
  <conditionalFormatting sqref="M86">
    <cfRule type="cellIs" priority="6" dxfId="5" operator="greaterThan" stopIfTrue="1">
      <formula>1900</formula>
    </cfRule>
  </conditionalFormatting>
  <conditionalFormatting sqref="M87">
    <cfRule type="cellIs" priority="5" dxfId="5" operator="greaterThan" stopIfTrue="1">
      <formula>1900</formula>
    </cfRule>
  </conditionalFormatting>
  <conditionalFormatting sqref="M88">
    <cfRule type="cellIs" priority="4" dxfId="5" operator="greaterThan" stopIfTrue="1">
      <formula>1900</formula>
    </cfRule>
  </conditionalFormatting>
  <conditionalFormatting sqref="M89">
    <cfRule type="cellIs" priority="3" dxfId="5" operator="greaterThan" stopIfTrue="1">
      <formula>1900</formula>
    </cfRule>
  </conditionalFormatting>
  <conditionalFormatting sqref="M90">
    <cfRule type="cellIs" priority="2" dxfId="5" operator="greaterThan" stopIfTrue="1">
      <formula>1900</formula>
    </cfRule>
  </conditionalFormatting>
  <conditionalFormatting sqref="M91">
    <cfRule type="cellIs" priority="1" dxfId="5" operator="greaterThan" stopIfTrue="1">
      <formula>1900</formula>
    </cfRule>
  </conditionalFormatting>
  <dataValidations count="23">
    <dataValidation allowBlank="1" showInputMessage="1" showErrorMessage="1" promptTitle="ナンバーカードの入力" prompt="ナンバーカードの番号は選手の名前を&#10;入力すれば自動的に表示されます。" imeMode="off" sqref="F104:F183 F17:F96"/>
    <dataValidation allowBlank="1" showInputMessage="1" showErrorMessage="1" promptTitle="学校名" prompt="上の中学校名を入力すれば表示されます。&#10;間違っている場合は最初の入力を確認しましょう。&#10;" sqref="J17:J96 J104:J183"/>
    <dataValidation allowBlank="1" showInputMessage="1" showErrorMessage="1" promptTitle="名のフリガナ" prompt="名のフリガナを&#10;入力して下さい。&#10;" imeMode="halfKatakana" sqref="L17:L96 L104:L183"/>
    <dataValidation allowBlank="1" showInputMessage="1" showErrorMessage="1" promptTitle="姓のフリガナ" prompt="姓のフリガナを&#10;入力してください。" imeMode="halfKatakana" sqref="K17:K96 K104:K183"/>
    <dataValidation type="whole" allowBlank="1" showInputMessage="1" showErrorMessage="1" promptTitle="学年の入力" prompt="学年の入力は算用数字でしましょう。&#10;漢数字はだめ。" errorTitle="入力のエラ－です" error="正しい学年を入力してください。&#10;" imeMode="off" sqref="I17:I96 I104:I183">
      <formula1>1</formula1>
      <formula2>3</formula2>
    </dataValidation>
    <dataValidation allowBlank="1" showInputMessage="1" showErrorMessage="1" promptTitle="名前の入力" prompt="名の入力をしてください。&#10;空白は必要ありません。" imeMode="hiragana" sqref="H17:H96 H104:H183"/>
    <dataValidation allowBlank="1" showInputMessage="1" showErrorMessage="1" promptTitle="名前の入力" prompt="姓の入力をしてください。&#10;空白は必要ありません。" imeMode="hiragana" sqref="G17:G96 G104:G183"/>
    <dataValidation allowBlank="1" showInputMessage="1" showErrorMessage="1" promptTitle="学校長の名前の入力" prompt="名の入力をしてください。&#10;空白は必要ありません。&#10;" imeMode="hiragana" sqref="M4"/>
    <dataValidation allowBlank="1" showInputMessage="1" showErrorMessage="1" promptTitle="学校番号" prompt="右の学校番号を参照して&#10;学校の番号を入力して下さい。" imeMode="off" sqref="G5:G6"/>
    <dataValidation allowBlank="1" showInputMessage="1" showErrorMessage="1" promptTitle="申請の日入力" prompt="申請の日を入力してください。" imeMode="off" sqref="O6"/>
    <dataValidation allowBlank="1" showInputMessage="1" showErrorMessage="1" promptTitle="申請の月入力" prompt="申請の月を入力して下さい。" imeMode="off" sqref="M6"/>
    <dataValidation allowBlank="1" showInputMessage="1" showErrorMessage="1" promptTitle="連絡責任者の名前の入力" prompt="名の入力をしてください。&#10;空白は必要ありません。" imeMode="hiragana" sqref="M5"/>
    <dataValidation allowBlank="1" showInputMessage="1" showErrorMessage="1" promptTitle="連絡責任者の名前の入力" prompt="姓の入力をしてください。&#10;空白は必要ありません。" imeMode="hiragana" sqref="L5"/>
    <dataValidation allowBlank="1" showInputMessage="1" showErrorMessage="1" promptTitle="学校長の名前の入力" prompt="姓の入力をしてください。&#10;空白は必要ありません。" imeMode="hiragana" sqref="L4"/>
    <dataValidation allowBlank="1" showInputMessage="1" showErrorMessage="1" promptTitle="郡市名" prompt="郡市名が表示されます。" imeMode="off" sqref="K8"/>
    <dataValidation allowBlank="1" showInputMessage="1" showErrorMessage="1" promptTitle="中学校名" prompt="右の表を参考に中学校名を入力してね。&#10;市立・私立・国立などは省略してくださいよ。&#10;　　(*^_^*)" imeMode="hiragana" sqref="K10 G10:H10"/>
    <dataValidation allowBlank="1" showInputMessage="1" showErrorMessage="1" promptTitle="県総体の郡市名を入力しましょう" prompt="郡市名の入力をしてください。&#10;" imeMode="on" sqref="L10:Q10"/>
    <dataValidation allowBlank="1" showInputMessage="1" showErrorMessage="1" promptTitle="ナンバーカードの入力" prompt="ナンバーカードの番号は選手の名前を入力すれば自動的に表示されます。&#10;&#10;変更しないでね。　（＾＾；）" imeMode="off" sqref="B104:B184 B17:B97"/>
    <dataValidation allowBlank="1" showInputMessage="1" showErrorMessage="1" promptTitle="学校番号" prompt="右の学校番号を参照して&#10;学校の番号を入力してね。&#10;　　　　(^o^)" imeMode="fullAlpha" sqref="J97:J98"/>
    <dataValidation allowBlank="1" showInputMessage="1" showErrorMessage="1" imeMode="on" sqref="G103:H103 G2 G16:H16 K7 E7 J6:K6 D4:D7 K16:L16 L3:M3 E4:J4 K5 K103:L103 G8 H7"/>
    <dataValidation type="textLength" operator="equal" allowBlank="1" showInputMessage="1" showErrorMessage="1" promptTitle="西暦" prompt="生年月日の西暦を４桁半角数字で入力" imeMode="off" sqref="M104:M183 M17:M96">
      <formula1>4</formula1>
    </dataValidation>
    <dataValidation allowBlank="1" showInputMessage="1" showErrorMessage="1" promptTitle="月" prompt="生年月日の月を半角数字で入力" imeMode="off" sqref="N17:N96 N104:N183"/>
    <dataValidation allowBlank="1" showInputMessage="1" showErrorMessage="1" promptTitle="日" prompt="生年月日の日を半角数字で入力" imeMode="off" sqref="O104:O183 O17:O96"/>
  </dataValidations>
  <printOptions horizontalCentered="1" verticalCentered="1"/>
  <pageMargins left="0" right="0" top="0.35433070866141736" bottom="0.35433070866141736" header="0.31496062992125984" footer="0.31496062992125984"/>
  <pageSetup horizontalDpi="600" verticalDpi="600" orientation="portrait" paperSize="12" r:id="rId1"/>
  <rowBreaks count="3" manualBreakCount="3">
    <brk id="56" min="2" max="16" man="1"/>
    <brk id="97" min="2" max="16" man="1"/>
    <brk id="143" min="2" max="16" man="1"/>
  </rowBreaks>
</worksheet>
</file>

<file path=xl/worksheets/sheet2.xml><?xml version="1.0" encoding="utf-8"?>
<worksheet xmlns="http://schemas.openxmlformats.org/spreadsheetml/2006/main" xmlns:r="http://schemas.openxmlformats.org/officeDocument/2006/relationships">
  <sheetPr>
    <tabColor theme="9" tint="0.7999799847602844"/>
  </sheetPr>
  <dimension ref="A1:AK182"/>
  <sheetViews>
    <sheetView showGridLines="0" tabSelected="1" view="pageBreakPreview" zoomScale="60" zoomScalePageLayoutView="0" workbookViewId="0" topLeftCell="A1">
      <pane ySplit="3" topLeftCell="A28" activePane="bottomLeft" state="frozen"/>
      <selection pane="topLeft" activeCell="F19" sqref="F19"/>
      <selection pane="bottomLeft" activeCell="M3" sqref="M3"/>
    </sheetView>
  </sheetViews>
  <sheetFormatPr defaultColWidth="9.00390625" defaultRowHeight="13.5"/>
  <cols>
    <col min="1" max="1" width="4.375" style="0" customWidth="1"/>
    <col min="2" max="3" width="10.625" style="0" customWidth="1"/>
    <col min="4" max="5" width="6.625" style="0" customWidth="1"/>
    <col min="6" max="7" width="11.625" style="0" customWidth="1"/>
    <col min="8" max="8" width="12.375" style="0" customWidth="1"/>
    <col min="9" max="9" width="10.625" style="0" customWidth="1"/>
    <col min="10" max="11" width="6.625" style="0" customWidth="1"/>
    <col min="12" max="12" width="12.625" style="0" customWidth="1"/>
    <col min="13" max="13" width="11.75390625" style="0" customWidth="1"/>
    <col min="14" max="14" width="6.625" style="0" customWidth="1"/>
    <col min="19" max="19" width="4.625" style="0" customWidth="1"/>
    <col min="20" max="20" width="5.75390625" style="2" customWidth="1"/>
    <col min="21" max="21" width="7.75390625" style="2" customWidth="1"/>
    <col min="22" max="22" width="7.75390625" style="0" customWidth="1"/>
    <col min="23" max="23" width="7.125" style="0" customWidth="1"/>
    <col min="25" max="25" width="9.00390625" style="0" customWidth="1"/>
    <col min="27" max="27" width="5.375" style="0" customWidth="1"/>
  </cols>
  <sheetData>
    <row r="1" spans="1:37" ht="35.25" customHeight="1">
      <c r="A1" s="3" t="s">
        <v>1689</v>
      </c>
      <c r="B1" s="4"/>
      <c r="C1" s="4"/>
      <c r="D1" s="4"/>
      <c r="E1" s="4"/>
      <c r="F1" s="4"/>
      <c r="G1" s="4"/>
      <c r="H1" s="4"/>
      <c r="I1" s="4"/>
      <c r="J1" s="4"/>
      <c r="K1" s="4"/>
      <c r="L1" s="4"/>
      <c r="M1" s="4"/>
      <c r="N1" s="4"/>
      <c r="O1" s="5"/>
      <c r="T1"/>
      <c r="U1"/>
      <c r="AK1" t="s">
        <v>1720</v>
      </c>
    </row>
    <row r="2" spans="1:37" ht="15" customHeight="1">
      <c r="A2" s="175"/>
      <c r="B2" s="175"/>
      <c r="C2" s="175"/>
      <c r="D2" s="175"/>
      <c r="E2" s="175"/>
      <c r="F2" s="175"/>
      <c r="G2" s="175"/>
      <c r="H2" s="175"/>
      <c r="I2" s="175"/>
      <c r="J2" s="175"/>
      <c r="K2" s="175"/>
      <c r="L2" s="175"/>
      <c r="M2" s="176" t="s">
        <v>2127</v>
      </c>
      <c r="N2" s="176"/>
      <c r="AK2" s="2" t="s">
        <v>1803</v>
      </c>
    </row>
    <row r="3" spans="1:37" ht="18.75" customHeight="1">
      <c r="A3" s="490" t="str">
        <f>"第"&amp;VLOOKUP('選手登録'!T$1,'選手登録'!AM:AX,6)&amp;"回　広島市中学校総合体育大会《駅伝競技の部》申込一覧表"</f>
        <v>第71回　広島市中学校総合体育大会《駅伝競技の部》申込一覧表</v>
      </c>
      <c r="B3" s="490"/>
      <c r="C3" s="490"/>
      <c r="D3" s="490"/>
      <c r="E3" s="490"/>
      <c r="F3" s="490"/>
      <c r="G3" s="490"/>
      <c r="H3" s="490"/>
      <c r="I3" s="490"/>
      <c r="J3" s="490"/>
      <c r="K3" s="490"/>
      <c r="L3" s="490"/>
      <c r="M3" s="221"/>
      <c r="N3" s="221"/>
      <c r="S3" s="126"/>
      <c r="AK3" s="2" t="s">
        <v>1805</v>
      </c>
    </row>
    <row r="4" spans="1:37" ht="18.75" customHeight="1" thickBot="1">
      <c r="A4" s="175"/>
      <c r="B4" s="175"/>
      <c r="C4" s="175"/>
      <c r="D4" s="175"/>
      <c r="E4" s="175"/>
      <c r="F4" s="175"/>
      <c r="G4" s="175"/>
      <c r="H4" s="175"/>
      <c r="I4" s="175"/>
      <c r="J4" s="175"/>
      <c r="K4" s="175"/>
      <c r="L4" s="175"/>
      <c r="M4" s="175"/>
      <c r="N4" s="175"/>
      <c r="S4" s="111"/>
      <c r="AK4" s="2" t="s">
        <v>1804</v>
      </c>
    </row>
    <row r="5" spans="1:37" ht="18.75" customHeight="1">
      <c r="A5" s="491" t="s">
        <v>1642</v>
      </c>
      <c r="B5" s="492"/>
      <c r="C5" s="177" t="s">
        <v>1643</v>
      </c>
      <c r="D5" s="493" t="s">
        <v>26</v>
      </c>
      <c r="E5" s="494"/>
      <c r="F5" s="495"/>
      <c r="G5" s="178"/>
      <c r="H5" s="178"/>
      <c r="I5" s="178"/>
      <c r="J5" s="175"/>
      <c r="K5" s="178"/>
      <c r="L5" s="178"/>
      <c r="M5" s="178"/>
      <c r="N5" s="178"/>
      <c r="S5" s="111"/>
      <c r="AK5" s="2" t="s">
        <v>1721</v>
      </c>
    </row>
    <row r="6" spans="1:37" ht="18.75" customHeight="1" thickBot="1">
      <c r="A6" s="496">
        <f>IF(ISBLANK('選手登録'!G$5),"",VLOOKUP('選手登録'!G$5,登録,10,0))</f>
      </c>
      <c r="B6" s="497"/>
      <c r="C6" s="230">
        <f>IF(ISBLANK('選手登録'!G$5),"",VLOOKUP('選手登録'!G$5,登録,11,0))</f>
      </c>
      <c r="D6" s="498">
        <f>IF(ISBLANK('選手登録'!G$5),"",VLOOKUP('選手登録'!G$5,登録,2,0))</f>
      </c>
      <c r="E6" s="499"/>
      <c r="F6" s="231" t="s">
        <v>1690</v>
      </c>
      <c r="G6" s="250"/>
      <c r="H6" s="178"/>
      <c r="I6" s="178"/>
      <c r="J6" s="175"/>
      <c r="K6" s="178"/>
      <c r="L6" s="178"/>
      <c r="M6" s="178"/>
      <c r="N6" s="178"/>
      <c r="S6" s="111"/>
      <c r="AK6" s="2" t="e">
        <f>IF(H48=#REF!,#REF!,"")</f>
        <v>#REF!</v>
      </c>
    </row>
    <row r="7" spans="1:19" ht="18.75" customHeight="1" thickBot="1">
      <c r="A7" s="175"/>
      <c r="B7" s="175"/>
      <c r="C7" s="175"/>
      <c r="D7" s="179"/>
      <c r="E7" s="180"/>
      <c r="F7" s="178"/>
      <c r="G7" s="178"/>
      <c r="H7" s="178"/>
      <c r="I7" s="178"/>
      <c r="J7" s="175"/>
      <c r="K7" s="178"/>
      <c r="L7" s="178"/>
      <c r="M7" s="178"/>
      <c r="N7" s="178"/>
      <c r="S7" s="112"/>
    </row>
    <row r="8" spans="1:23" ht="18.75" customHeight="1" thickBot="1">
      <c r="A8" s="486" t="s">
        <v>1663</v>
      </c>
      <c r="B8" s="487"/>
      <c r="C8" s="181" t="s">
        <v>11</v>
      </c>
      <c r="D8" s="476">
        <f>IF(ISBLANK('選手登録'!G$5),"",'選手登録'!G$5)</f>
      </c>
      <c r="E8" s="478"/>
      <c r="F8" s="175"/>
      <c r="G8" s="175"/>
      <c r="H8" s="175"/>
      <c r="I8" s="175"/>
      <c r="J8" s="175"/>
      <c r="K8" s="175"/>
      <c r="L8" s="175"/>
      <c r="M8" s="175"/>
      <c r="N8" s="175"/>
      <c r="S8" s="280"/>
      <c r="T8" s="281"/>
      <c r="U8" s="281"/>
      <c r="V8" s="284"/>
      <c r="W8" s="284"/>
    </row>
    <row r="9" spans="1:26" ht="24.75" customHeight="1">
      <c r="A9" s="182"/>
      <c r="B9" s="379" t="s">
        <v>1691</v>
      </c>
      <c r="C9" s="380"/>
      <c r="D9" s="380"/>
      <c r="E9" s="380"/>
      <c r="F9" s="380"/>
      <c r="G9" s="381"/>
      <c r="H9" s="363" t="s">
        <v>1692</v>
      </c>
      <c r="I9" s="363"/>
      <c r="J9" s="363"/>
      <c r="K9" s="363"/>
      <c r="L9" s="364"/>
      <c r="M9" s="232"/>
      <c r="S9" s="280"/>
      <c r="T9" s="282" t="s">
        <v>1656</v>
      </c>
      <c r="U9" s="318" t="s">
        <v>1722</v>
      </c>
      <c r="V9" s="319" t="s">
        <v>1723</v>
      </c>
      <c r="W9" s="319" t="s">
        <v>1726</v>
      </c>
      <c r="Z9" t="s">
        <v>1724</v>
      </c>
    </row>
    <row r="10" spans="1:27" ht="24.75" customHeight="1" thickBot="1">
      <c r="A10" s="273" t="s">
        <v>1664</v>
      </c>
      <c r="B10" s="274" t="s">
        <v>1665</v>
      </c>
      <c r="C10" s="488" t="s">
        <v>1666</v>
      </c>
      <c r="D10" s="489"/>
      <c r="E10" s="275" t="s">
        <v>0</v>
      </c>
      <c r="F10" s="367" t="s">
        <v>1667</v>
      </c>
      <c r="G10" s="372" t="s">
        <v>1693</v>
      </c>
      <c r="H10" s="274" t="s">
        <v>1665</v>
      </c>
      <c r="I10" s="488" t="s">
        <v>1668</v>
      </c>
      <c r="J10" s="489"/>
      <c r="K10" s="276" t="s">
        <v>0</v>
      </c>
      <c r="L10" s="278" t="s">
        <v>1667</v>
      </c>
      <c r="M10" s="210"/>
      <c r="S10" s="280">
        <v>1</v>
      </c>
      <c r="T10" s="281">
        <f>'選手登録'!F17</f>
      </c>
      <c r="U10" s="281">
        <f>IF(T10="","",VLOOKUP(T10,#REF!,7,0))</f>
      </c>
      <c r="V10" s="284">
        <f aca="true" t="shared" si="0" ref="V10:V46">IF(T10="","",_xlfn.IFERROR(VLOOKUP(T10,Z$10:AA$36,2,0),""))</f>
      </c>
      <c r="W10" s="284">
        <f>IF(U10="",V10,"")</f>
      </c>
      <c r="Z10" s="311">
        <f aca="true" t="shared" si="1" ref="Z10:Z18">IF(B11="","",B11)</f>
      </c>
      <c r="AA10" s="311">
        <v>1</v>
      </c>
    </row>
    <row r="11" spans="1:27" ht="24.75" customHeight="1" thickTop="1">
      <c r="A11" s="270" t="s">
        <v>1669</v>
      </c>
      <c r="B11" s="271"/>
      <c r="C11" s="482">
        <f aca="true" t="shared" si="2" ref="C11:C19">IF(ISBLANK(B11),"",VLOOKUP(B11,男,18,0))</f>
      </c>
      <c r="D11" s="483"/>
      <c r="E11" s="256">
        <f aca="true" t="shared" si="3" ref="E11:E19">IF(ISBLANK(B11),"",VLOOKUP(B11,男,4,0))</f>
      </c>
      <c r="F11" s="357"/>
      <c r="G11" s="373"/>
      <c r="H11" s="369"/>
      <c r="I11" s="482">
        <f aca="true" t="shared" si="4" ref="I11:I19">IF(ISBLANK(H11),"",VLOOKUP(H11,男,18,0))</f>
      </c>
      <c r="J11" s="483"/>
      <c r="K11" s="256">
        <f>IF(ISBLANK(H11),"",VLOOKUP(H11,男,4,0))</f>
      </c>
      <c r="L11" s="272"/>
      <c r="M11" s="216"/>
      <c r="S11" s="280">
        <v>2</v>
      </c>
      <c r="T11" s="281">
        <f>'選手登録'!F18</f>
      </c>
      <c r="U11" s="281">
        <f>IF(T11="","",VLOOKUP(T11,#REF!,7,0))</f>
      </c>
      <c r="V11" s="284">
        <f t="shared" si="0"/>
      </c>
      <c r="W11" s="284">
        <f aca="true" t="shared" si="5" ref="W11:W72">IF(U11="",V11,"")</f>
      </c>
      <c r="Z11" s="311">
        <f t="shared" si="1"/>
      </c>
      <c r="AA11" s="311">
        <v>1</v>
      </c>
    </row>
    <row r="12" spans="1:27" ht="24.75" customHeight="1">
      <c r="A12" s="183" t="s">
        <v>1670</v>
      </c>
      <c r="B12" s="233"/>
      <c r="C12" s="473">
        <f t="shared" si="2"/>
      </c>
      <c r="D12" s="474"/>
      <c r="E12" s="235">
        <f t="shared" si="3"/>
      </c>
      <c r="F12" s="358"/>
      <c r="G12" s="374"/>
      <c r="H12" s="370"/>
      <c r="I12" s="473">
        <f t="shared" si="4"/>
      </c>
      <c r="J12" s="474"/>
      <c r="K12" s="235">
        <f aca="true" t="shared" si="6" ref="K12:K19">IF(ISBLANK(H12),"",VLOOKUP(H12,男,4,0))</f>
      </c>
      <c r="L12" s="224"/>
      <c r="M12" s="217"/>
      <c r="S12" s="280">
        <v>3</v>
      </c>
      <c r="T12" s="281">
        <f>'選手登録'!F19</f>
      </c>
      <c r="U12" s="281">
        <f>IF(T12="","",VLOOKUP(T12,#REF!,7,0))</f>
      </c>
      <c r="V12" s="284">
        <f t="shared" si="0"/>
      </c>
      <c r="W12" s="284">
        <f t="shared" si="5"/>
      </c>
      <c r="Z12" s="311">
        <f t="shared" si="1"/>
      </c>
      <c r="AA12" s="311">
        <v>1</v>
      </c>
    </row>
    <row r="13" spans="1:27" ht="24.75" customHeight="1">
      <c r="A13" s="183" t="s">
        <v>1671</v>
      </c>
      <c r="B13" s="233"/>
      <c r="C13" s="473">
        <f t="shared" si="2"/>
      </c>
      <c r="D13" s="474"/>
      <c r="E13" s="235">
        <f t="shared" si="3"/>
      </c>
      <c r="F13" s="358"/>
      <c r="G13" s="374"/>
      <c r="H13" s="370"/>
      <c r="I13" s="473">
        <f t="shared" si="4"/>
      </c>
      <c r="J13" s="474"/>
      <c r="K13" s="235">
        <f t="shared" si="6"/>
      </c>
      <c r="L13" s="224"/>
      <c r="M13" s="217"/>
      <c r="S13" s="280">
        <v>4</v>
      </c>
      <c r="T13" s="281">
        <f>'選手登録'!F20</f>
      </c>
      <c r="U13" s="281">
        <f>IF(T13="","",VLOOKUP(T13,#REF!,7,0))</f>
      </c>
      <c r="V13" s="284">
        <f t="shared" si="0"/>
      </c>
      <c r="W13" s="284">
        <f t="shared" si="5"/>
      </c>
      <c r="Z13" s="311">
        <f t="shared" si="1"/>
      </c>
      <c r="AA13" s="311">
        <v>1</v>
      </c>
    </row>
    <row r="14" spans="1:27" ht="24.75" customHeight="1">
      <c r="A14" s="183" t="s">
        <v>1672</v>
      </c>
      <c r="B14" s="233"/>
      <c r="C14" s="473">
        <f t="shared" si="2"/>
      </c>
      <c r="D14" s="474"/>
      <c r="E14" s="234">
        <f t="shared" si="3"/>
      </c>
      <c r="F14" s="358"/>
      <c r="G14" s="374"/>
      <c r="H14" s="370"/>
      <c r="I14" s="473">
        <f t="shared" si="4"/>
      </c>
      <c r="J14" s="474"/>
      <c r="K14" s="234">
        <f t="shared" si="6"/>
      </c>
      <c r="L14" s="225"/>
      <c r="M14" s="215"/>
      <c r="N14" s="1"/>
      <c r="O14" s="1"/>
      <c r="S14" s="280">
        <v>5</v>
      </c>
      <c r="T14" s="281">
        <f>'選手登録'!F21</f>
      </c>
      <c r="U14" s="281">
        <f>IF(T14="","",VLOOKUP(T14,#REF!,7,0))</f>
      </c>
      <c r="V14" s="284">
        <f t="shared" si="0"/>
      </c>
      <c r="W14" s="284">
        <f t="shared" si="5"/>
      </c>
      <c r="Z14" s="311">
        <f t="shared" si="1"/>
      </c>
      <c r="AA14" s="311">
        <v>1</v>
      </c>
    </row>
    <row r="15" spans="1:27" ht="24.75" customHeight="1">
      <c r="A15" s="183" t="s">
        <v>1673</v>
      </c>
      <c r="B15" s="233"/>
      <c r="C15" s="473">
        <f t="shared" si="2"/>
      </c>
      <c r="D15" s="474"/>
      <c r="E15" s="234">
        <f t="shared" si="3"/>
      </c>
      <c r="F15" s="358"/>
      <c r="G15" s="374"/>
      <c r="H15" s="370"/>
      <c r="I15" s="473">
        <f t="shared" si="4"/>
      </c>
      <c r="J15" s="474"/>
      <c r="K15" s="234">
        <f t="shared" si="6"/>
      </c>
      <c r="L15" s="224"/>
      <c r="M15" s="217"/>
      <c r="N15" s="1"/>
      <c r="O15" s="1"/>
      <c r="S15" s="280">
        <v>6</v>
      </c>
      <c r="T15" s="281">
        <f>'選手登録'!F22</f>
      </c>
      <c r="U15" s="281">
        <f>IF(T15="","",VLOOKUP(T15,#REF!,7,0))</f>
      </c>
      <c r="V15" s="284">
        <f t="shared" si="0"/>
      </c>
      <c r="W15" s="284">
        <f t="shared" si="5"/>
      </c>
      <c r="Z15" s="311">
        <f t="shared" si="1"/>
      </c>
      <c r="AA15" s="311">
        <v>1</v>
      </c>
    </row>
    <row r="16" spans="1:27" ht="24.75" customHeight="1">
      <c r="A16" s="183" t="s">
        <v>1674</v>
      </c>
      <c r="B16" s="233"/>
      <c r="C16" s="473">
        <f t="shared" si="2"/>
      </c>
      <c r="D16" s="474"/>
      <c r="E16" s="236">
        <f t="shared" si="3"/>
      </c>
      <c r="F16" s="368"/>
      <c r="G16" s="374"/>
      <c r="H16" s="370"/>
      <c r="I16" s="473">
        <f t="shared" si="4"/>
      </c>
      <c r="J16" s="474"/>
      <c r="K16" s="236">
        <f t="shared" si="6"/>
      </c>
      <c r="L16" s="226"/>
      <c r="M16" s="217"/>
      <c r="N16" s="1"/>
      <c r="O16" s="1"/>
      <c r="S16" s="280">
        <v>7</v>
      </c>
      <c r="T16" s="281">
        <f>'選手登録'!F23</f>
      </c>
      <c r="U16" s="281">
        <f>IF(T16="","",VLOOKUP(T16,#REF!,7,0))</f>
      </c>
      <c r="V16" s="284">
        <f t="shared" si="0"/>
      </c>
      <c r="W16" s="284">
        <f t="shared" si="5"/>
      </c>
      <c r="Z16" s="311">
        <f t="shared" si="1"/>
      </c>
      <c r="AA16" s="311">
        <v>1</v>
      </c>
    </row>
    <row r="17" spans="1:27" ht="24.75" customHeight="1">
      <c r="A17" s="514" t="s">
        <v>1675</v>
      </c>
      <c r="B17" s="233"/>
      <c r="C17" s="473">
        <f t="shared" si="2"/>
      </c>
      <c r="D17" s="474"/>
      <c r="E17" s="237">
        <f t="shared" si="3"/>
      </c>
      <c r="F17" s="357"/>
      <c r="G17" s="374"/>
      <c r="H17" s="370"/>
      <c r="I17" s="473">
        <f t="shared" si="4"/>
      </c>
      <c r="J17" s="474"/>
      <c r="K17" s="237">
        <f t="shared" si="6"/>
      </c>
      <c r="L17" s="223"/>
      <c r="M17" s="217"/>
      <c r="N17" s="1"/>
      <c r="O17" s="1"/>
      <c r="S17" s="280">
        <v>8</v>
      </c>
      <c r="T17" s="281">
        <f>'選手登録'!F24</f>
      </c>
      <c r="U17" s="281">
        <f>IF(T17="","",VLOOKUP(T17,#REF!,7,0))</f>
      </c>
      <c r="V17" s="284">
        <f t="shared" si="0"/>
      </c>
      <c r="W17" s="284">
        <f t="shared" si="5"/>
      </c>
      <c r="Z17" s="311">
        <f t="shared" si="1"/>
      </c>
      <c r="AA17" s="311">
        <v>1</v>
      </c>
    </row>
    <row r="18" spans="1:27" ht="24.75" customHeight="1">
      <c r="A18" s="515"/>
      <c r="B18" s="233"/>
      <c r="C18" s="473">
        <f t="shared" si="2"/>
      </c>
      <c r="D18" s="474"/>
      <c r="E18" s="235">
        <f t="shared" si="3"/>
      </c>
      <c r="F18" s="358"/>
      <c r="G18" s="374"/>
      <c r="H18" s="370"/>
      <c r="I18" s="473">
        <f t="shared" si="4"/>
      </c>
      <c r="J18" s="474"/>
      <c r="K18" s="235">
        <f t="shared" si="6"/>
      </c>
      <c r="L18" s="224"/>
      <c r="M18" s="217"/>
      <c r="N18" s="1"/>
      <c r="O18" s="1"/>
      <c r="S18" s="280">
        <v>9</v>
      </c>
      <c r="T18" s="281">
        <f>'選手登録'!F25</f>
      </c>
      <c r="U18" s="281">
        <f>IF(T18="","",VLOOKUP(T18,#REF!,7,0))</f>
      </c>
      <c r="V18" s="284">
        <f t="shared" si="0"/>
      </c>
      <c r="W18" s="284">
        <f t="shared" si="5"/>
      </c>
      <c r="Z18" s="311">
        <f t="shared" si="1"/>
      </c>
      <c r="AA18" s="311">
        <v>1</v>
      </c>
    </row>
    <row r="19" spans="1:27" ht="24.75" customHeight="1" thickBot="1">
      <c r="A19" s="516"/>
      <c r="B19" s="239"/>
      <c r="C19" s="484">
        <f t="shared" si="2"/>
      </c>
      <c r="D19" s="485"/>
      <c r="E19" s="238">
        <f t="shared" si="3"/>
      </c>
      <c r="F19" s="359"/>
      <c r="G19" s="375"/>
      <c r="H19" s="371"/>
      <c r="I19" s="484">
        <f t="shared" si="4"/>
      </c>
      <c r="J19" s="485"/>
      <c r="K19" s="238">
        <f t="shared" si="6"/>
      </c>
      <c r="L19" s="227"/>
      <c r="M19" s="217"/>
      <c r="N19" s="1"/>
      <c r="O19" s="1"/>
      <c r="S19" s="280">
        <v>10</v>
      </c>
      <c r="T19" s="281">
        <f>'選手登録'!F26</f>
      </c>
      <c r="U19" s="281">
        <f>IF(T19="","",VLOOKUP(T19,#REF!,7,0))</f>
      </c>
      <c r="V19" s="284">
        <f t="shared" si="0"/>
      </c>
      <c r="W19" s="284">
        <f t="shared" si="5"/>
      </c>
      <c r="Z19" s="311">
        <f aca="true" t="shared" si="7" ref="Z19:Z27">IF(H11="","",H11)</f>
      </c>
      <c r="AA19" s="311">
        <v>1</v>
      </c>
    </row>
    <row r="20" spans="1:27" ht="19.5" customHeight="1" thickBot="1">
      <c r="A20" s="184"/>
      <c r="B20" s="185"/>
      <c r="C20" s="176"/>
      <c r="D20" s="186"/>
      <c r="E20" s="257"/>
      <c r="F20" s="180"/>
      <c r="G20" s="180"/>
      <c r="H20" s="186"/>
      <c r="I20" s="187"/>
      <c r="J20" s="187"/>
      <c r="K20" s="180"/>
      <c r="L20" s="187"/>
      <c r="M20" s="187"/>
      <c r="N20" s="1"/>
      <c r="O20" s="1"/>
      <c r="S20" s="280">
        <v>11</v>
      </c>
      <c r="T20" s="281">
        <f>'選手登録'!F27</f>
      </c>
      <c r="U20" s="281">
        <f>IF(T20="","",VLOOKUP(T20,#REF!,7,0))</f>
      </c>
      <c r="V20" s="284">
        <f t="shared" si="0"/>
      </c>
      <c r="W20" s="284">
        <f t="shared" si="5"/>
      </c>
      <c r="Z20" s="311">
        <f t="shared" si="7"/>
      </c>
      <c r="AA20" s="311">
        <v>1</v>
      </c>
    </row>
    <row r="21" spans="1:27" ht="18.75" customHeight="1" thickBot="1">
      <c r="A21" s="486" t="s">
        <v>1676</v>
      </c>
      <c r="B21" s="487"/>
      <c r="C21" s="181" t="s">
        <v>11</v>
      </c>
      <c r="D21" s="476">
        <f>IF(ISBLANK('選手登録'!G$5),"",'選手登録'!G$5)</f>
      </c>
      <c r="E21" s="478"/>
      <c r="F21" s="175"/>
      <c r="G21" s="175"/>
      <c r="H21" s="175"/>
      <c r="I21" s="175"/>
      <c r="J21" s="175"/>
      <c r="K21" s="175"/>
      <c r="L21" s="175"/>
      <c r="M21" s="179"/>
      <c r="N21" s="1"/>
      <c r="O21" s="1"/>
      <c r="S21" s="280">
        <v>12</v>
      </c>
      <c r="T21" s="281">
        <f>'選手登録'!F28</f>
      </c>
      <c r="U21" s="281">
        <f>IF(T21="","",VLOOKUP(T21,#REF!,7,0))</f>
      </c>
      <c r="V21" s="284">
        <f t="shared" si="0"/>
      </c>
      <c r="W21" s="284">
        <f t="shared" si="5"/>
      </c>
      <c r="Z21" s="311">
        <f t="shared" si="7"/>
      </c>
      <c r="AA21" s="311">
        <v>1</v>
      </c>
    </row>
    <row r="22" spans="1:27" ht="24.75" customHeight="1">
      <c r="A22" s="182"/>
      <c r="B22" s="376" t="s">
        <v>1691</v>
      </c>
      <c r="C22" s="377"/>
      <c r="D22" s="377"/>
      <c r="E22" s="377"/>
      <c r="F22" s="377"/>
      <c r="G22" s="378"/>
      <c r="H22" s="365" t="s">
        <v>1692</v>
      </c>
      <c r="I22" s="365"/>
      <c r="J22" s="365"/>
      <c r="K22" s="365"/>
      <c r="L22" s="366"/>
      <c r="M22" s="178"/>
      <c r="N22" s="1"/>
      <c r="O22" s="1"/>
      <c r="S22" s="280">
        <v>13</v>
      </c>
      <c r="T22" s="281">
        <f>'選手登録'!F29</f>
      </c>
      <c r="U22" s="281">
        <f>IF(T22="","",VLOOKUP(T22,#REF!,7,0))</f>
      </c>
      <c r="V22" s="284">
        <f t="shared" si="0"/>
      </c>
      <c r="W22" s="284">
        <f t="shared" si="5"/>
      </c>
      <c r="Z22" s="311">
        <f t="shared" si="7"/>
      </c>
      <c r="AA22" s="311">
        <v>1</v>
      </c>
    </row>
    <row r="23" spans="1:27" ht="24.75" customHeight="1" thickBot="1">
      <c r="A23" s="273" t="s">
        <v>1664</v>
      </c>
      <c r="B23" s="274" t="s">
        <v>1665</v>
      </c>
      <c r="C23" s="488" t="s">
        <v>1666</v>
      </c>
      <c r="D23" s="489"/>
      <c r="E23" s="275" t="s">
        <v>0</v>
      </c>
      <c r="F23" s="367" t="s">
        <v>1667</v>
      </c>
      <c r="G23" s="372" t="s">
        <v>1694</v>
      </c>
      <c r="H23" s="274" t="s">
        <v>1665</v>
      </c>
      <c r="I23" s="488" t="s">
        <v>1668</v>
      </c>
      <c r="J23" s="489"/>
      <c r="K23" s="276" t="s">
        <v>0</v>
      </c>
      <c r="L23" s="278" t="s">
        <v>1667</v>
      </c>
      <c r="M23" s="210"/>
      <c r="N23" s="1"/>
      <c r="O23" s="1"/>
      <c r="S23" s="280">
        <v>14</v>
      </c>
      <c r="T23" s="281">
        <f>'選手登録'!F30</f>
      </c>
      <c r="U23" s="281">
        <f>IF(T23="","",VLOOKUP(T23,#REF!,7,0))</f>
      </c>
      <c r="V23" s="284">
        <f t="shared" si="0"/>
      </c>
      <c r="W23" s="284">
        <f t="shared" si="5"/>
      </c>
      <c r="Z23" s="311">
        <f t="shared" si="7"/>
      </c>
      <c r="AA23" s="311">
        <v>1</v>
      </c>
    </row>
    <row r="24" spans="1:27" ht="24.75" customHeight="1" thickTop="1">
      <c r="A24" s="270" t="s">
        <v>1669</v>
      </c>
      <c r="B24" s="271"/>
      <c r="C24" s="482">
        <f aca="true" t="shared" si="8" ref="C24:C31">IF(ISBLANK(B24),"",VLOOKUP(B24,女,18,0))</f>
      </c>
      <c r="D24" s="483"/>
      <c r="E24" s="279">
        <f aca="true" t="shared" si="9" ref="E24:E31">IF(ISBLANK(B24),"",VLOOKUP(B24,女,4,0))</f>
      </c>
      <c r="F24" s="357"/>
      <c r="G24" s="373"/>
      <c r="H24" s="369"/>
      <c r="I24" s="482">
        <f aca="true" t="shared" si="10" ref="I24:I31">IF(ISBLANK(H24),"",VLOOKUP(H24,女,18,0))</f>
      </c>
      <c r="J24" s="483"/>
      <c r="K24" s="279">
        <f aca="true" t="shared" si="11" ref="K24:K31">IF(ISBLANK(H24),"",VLOOKUP(H24,女,4,0))</f>
      </c>
      <c r="L24" s="223"/>
      <c r="M24" s="217"/>
      <c r="N24" s="1"/>
      <c r="O24" s="1"/>
      <c r="S24" s="280">
        <v>15</v>
      </c>
      <c r="T24" s="281">
        <f>'選手登録'!F31</f>
      </c>
      <c r="U24" s="281">
        <f>IF(T24="","",VLOOKUP(T24,#REF!,7,0))</f>
      </c>
      <c r="V24" s="284">
        <f t="shared" si="0"/>
      </c>
      <c r="W24" s="284">
        <f t="shared" si="5"/>
      </c>
      <c r="Z24" s="311">
        <f t="shared" si="7"/>
      </c>
      <c r="AA24" s="311">
        <v>1</v>
      </c>
    </row>
    <row r="25" spans="1:27" ht="24.75" customHeight="1">
      <c r="A25" s="183" t="s">
        <v>1677</v>
      </c>
      <c r="B25" s="233"/>
      <c r="C25" s="473">
        <f t="shared" si="8"/>
      </c>
      <c r="D25" s="474"/>
      <c r="E25" s="235">
        <f t="shared" si="9"/>
      </c>
      <c r="F25" s="358"/>
      <c r="G25" s="374"/>
      <c r="H25" s="370"/>
      <c r="I25" s="473">
        <f t="shared" si="10"/>
      </c>
      <c r="J25" s="474"/>
      <c r="K25" s="235">
        <f t="shared" si="11"/>
      </c>
      <c r="L25" s="224"/>
      <c r="M25" s="217"/>
      <c r="N25" s="1"/>
      <c r="O25" s="1"/>
      <c r="S25" s="280">
        <v>16</v>
      </c>
      <c r="T25" s="281">
        <f>'選手登録'!F32</f>
      </c>
      <c r="U25" s="281">
        <f>IF(T25="","",VLOOKUP(T25,#REF!,7,0))</f>
      </c>
      <c r="V25" s="284">
        <f t="shared" si="0"/>
      </c>
      <c r="W25" s="284">
        <f t="shared" si="5"/>
      </c>
      <c r="Z25" s="311">
        <f t="shared" si="7"/>
      </c>
      <c r="AA25" s="311">
        <v>1</v>
      </c>
    </row>
    <row r="26" spans="1:27" ht="24.75" customHeight="1">
      <c r="A26" s="183" t="s">
        <v>1678</v>
      </c>
      <c r="B26" s="233"/>
      <c r="C26" s="473">
        <f t="shared" si="8"/>
      </c>
      <c r="D26" s="474"/>
      <c r="E26" s="234">
        <f t="shared" si="9"/>
      </c>
      <c r="F26" s="358"/>
      <c r="G26" s="374"/>
      <c r="H26" s="370"/>
      <c r="I26" s="473">
        <f t="shared" si="10"/>
      </c>
      <c r="J26" s="474"/>
      <c r="K26" s="234">
        <f t="shared" si="11"/>
      </c>
      <c r="L26" s="225"/>
      <c r="M26" s="215"/>
      <c r="N26" s="1"/>
      <c r="O26" s="1"/>
      <c r="S26" s="280">
        <v>17</v>
      </c>
      <c r="T26" s="281">
        <f>'選手登録'!F33</f>
      </c>
      <c r="U26" s="281">
        <f>IF(T26="","",VLOOKUP(T26,#REF!,7,0))</f>
      </c>
      <c r="V26" s="284">
        <f t="shared" si="0"/>
      </c>
      <c r="W26" s="284">
        <f t="shared" si="5"/>
      </c>
      <c r="Z26" s="311">
        <f t="shared" si="7"/>
      </c>
      <c r="AA26" s="311">
        <v>1</v>
      </c>
    </row>
    <row r="27" spans="1:27" ht="24.75" customHeight="1">
      <c r="A27" s="183" t="s">
        <v>1679</v>
      </c>
      <c r="B27" s="233"/>
      <c r="C27" s="473">
        <f t="shared" si="8"/>
      </c>
      <c r="D27" s="474"/>
      <c r="E27" s="234">
        <f t="shared" si="9"/>
      </c>
      <c r="F27" s="358"/>
      <c r="G27" s="374"/>
      <c r="H27" s="370"/>
      <c r="I27" s="473">
        <f t="shared" si="10"/>
      </c>
      <c r="J27" s="474"/>
      <c r="K27" s="234">
        <f t="shared" si="11"/>
      </c>
      <c r="L27" s="224"/>
      <c r="M27" s="217"/>
      <c r="N27" s="1"/>
      <c r="O27" s="1"/>
      <c r="S27" s="280">
        <v>18</v>
      </c>
      <c r="T27" s="281">
        <f>'選手登録'!F34</f>
      </c>
      <c r="U27" s="281">
        <f>IF(T27="","",VLOOKUP(T27,#REF!,7,0))</f>
      </c>
      <c r="V27" s="284">
        <f t="shared" si="0"/>
      </c>
      <c r="W27" s="284">
        <f t="shared" si="5"/>
      </c>
      <c r="Z27" s="311">
        <f t="shared" si="7"/>
      </c>
      <c r="AA27" s="311">
        <v>1</v>
      </c>
    </row>
    <row r="28" spans="1:27" ht="24.75" customHeight="1">
      <c r="A28" s="183" t="s">
        <v>1673</v>
      </c>
      <c r="B28" s="233"/>
      <c r="C28" s="473">
        <f t="shared" si="8"/>
      </c>
      <c r="D28" s="474"/>
      <c r="E28" s="236">
        <f t="shared" si="9"/>
      </c>
      <c r="F28" s="368"/>
      <c r="G28" s="374"/>
      <c r="H28" s="370"/>
      <c r="I28" s="473">
        <f t="shared" si="10"/>
      </c>
      <c r="J28" s="474"/>
      <c r="K28" s="236">
        <f t="shared" si="11"/>
      </c>
      <c r="L28" s="226"/>
      <c r="M28" s="217"/>
      <c r="N28" s="1"/>
      <c r="O28" s="1"/>
      <c r="S28" s="280">
        <v>19</v>
      </c>
      <c r="T28" s="281">
        <f>'選手登録'!F35</f>
      </c>
      <c r="U28" s="281">
        <f>IF(T28="","",VLOOKUP(T28,#REF!,7,0))</f>
      </c>
      <c r="V28" s="284">
        <f t="shared" si="0"/>
      </c>
      <c r="W28" s="284">
        <f t="shared" si="5"/>
      </c>
      <c r="Z28" s="311">
        <f aca="true" t="shared" si="12" ref="Z28:Z36">IF(B87="","",B87)</f>
      </c>
      <c r="AA28" s="311">
        <v>1</v>
      </c>
    </row>
    <row r="29" spans="1:27" ht="24.75" customHeight="1">
      <c r="A29" s="514" t="s">
        <v>1675</v>
      </c>
      <c r="B29" s="233"/>
      <c r="C29" s="473">
        <f t="shared" si="8"/>
      </c>
      <c r="D29" s="474"/>
      <c r="E29" s="237">
        <f t="shared" si="9"/>
      </c>
      <c r="F29" s="357"/>
      <c r="G29" s="374"/>
      <c r="H29" s="370"/>
      <c r="I29" s="473">
        <f t="shared" si="10"/>
      </c>
      <c r="J29" s="474"/>
      <c r="K29" s="237">
        <f t="shared" si="11"/>
      </c>
      <c r="L29" s="223"/>
      <c r="M29" s="217"/>
      <c r="N29" s="1"/>
      <c r="O29" s="1"/>
      <c r="S29" s="280">
        <v>20</v>
      </c>
      <c r="T29" s="281">
        <f>'選手登録'!F36</f>
      </c>
      <c r="U29" s="281">
        <f>IF(T29="","",VLOOKUP(T29,#REF!,7,0))</f>
      </c>
      <c r="V29" s="284">
        <f t="shared" si="0"/>
      </c>
      <c r="W29" s="284">
        <f t="shared" si="5"/>
      </c>
      <c r="Z29" s="311">
        <f t="shared" si="12"/>
      </c>
      <c r="AA29" s="311">
        <v>1</v>
      </c>
    </row>
    <row r="30" spans="1:27" ht="24.75" customHeight="1">
      <c r="A30" s="515"/>
      <c r="B30" s="233"/>
      <c r="C30" s="473">
        <f t="shared" si="8"/>
      </c>
      <c r="D30" s="474"/>
      <c r="E30" s="235">
        <f t="shared" si="9"/>
      </c>
      <c r="F30" s="358"/>
      <c r="G30" s="374"/>
      <c r="H30" s="370"/>
      <c r="I30" s="473">
        <f t="shared" si="10"/>
      </c>
      <c r="J30" s="474"/>
      <c r="K30" s="235">
        <f t="shared" si="11"/>
      </c>
      <c r="L30" s="224"/>
      <c r="M30" s="217"/>
      <c r="N30" s="1"/>
      <c r="O30" s="1"/>
      <c r="S30" s="280">
        <v>21</v>
      </c>
      <c r="T30" s="281">
        <f>'選手登録'!F37</f>
      </c>
      <c r="U30" s="281">
        <f>IF(T30="","",VLOOKUP(T30,#REF!,7,0))</f>
      </c>
      <c r="V30" s="284">
        <f t="shared" si="0"/>
      </c>
      <c r="W30" s="284">
        <f t="shared" si="5"/>
      </c>
      <c r="Z30" s="311">
        <f t="shared" si="12"/>
      </c>
      <c r="AA30" s="311">
        <v>1</v>
      </c>
    </row>
    <row r="31" spans="1:27" ht="24.75" customHeight="1" thickBot="1">
      <c r="A31" s="516"/>
      <c r="B31" s="239"/>
      <c r="C31" s="484">
        <f t="shared" si="8"/>
      </c>
      <c r="D31" s="485"/>
      <c r="E31" s="238">
        <f t="shared" si="9"/>
      </c>
      <c r="F31" s="359"/>
      <c r="G31" s="375"/>
      <c r="H31" s="371"/>
      <c r="I31" s="484">
        <f t="shared" si="10"/>
      </c>
      <c r="J31" s="485"/>
      <c r="K31" s="238">
        <f t="shared" si="11"/>
      </c>
      <c r="L31" s="227"/>
      <c r="M31" s="217"/>
      <c r="N31" s="1"/>
      <c r="O31" s="1"/>
      <c r="S31" s="280">
        <v>22</v>
      </c>
      <c r="T31" s="281">
        <f>'選手登録'!F38</f>
      </c>
      <c r="U31" s="281">
        <f>IF(T31="","",VLOOKUP(T31,#REF!,7,0))</f>
      </c>
      <c r="V31" s="284">
        <f t="shared" si="0"/>
      </c>
      <c r="W31" s="284">
        <f t="shared" si="5"/>
      </c>
      <c r="Z31" s="311">
        <f t="shared" si="12"/>
      </c>
      <c r="AA31" s="311">
        <v>1</v>
      </c>
    </row>
    <row r="32" spans="1:27" ht="10.5" customHeight="1" thickBot="1">
      <c r="A32" s="185"/>
      <c r="B32" s="185"/>
      <c r="C32" s="176"/>
      <c r="D32" s="186"/>
      <c r="E32" s="187"/>
      <c r="F32" s="180"/>
      <c r="G32" s="180"/>
      <c r="H32" s="186"/>
      <c r="I32" s="180"/>
      <c r="J32" s="180"/>
      <c r="K32" s="180"/>
      <c r="L32" s="180"/>
      <c r="M32" s="180"/>
      <c r="N32" s="1"/>
      <c r="O32" s="1"/>
      <c r="S32" s="280">
        <v>23</v>
      </c>
      <c r="T32" s="281">
        <f>'選手登録'!F39</f>
      </c>
      <c r="U32" s="281">
        <f>IF(T32="","",VLOOKUP(T32,#REF!,7,0))</f>
      </c>
      <c r="V32" s="284">
        <f t="shared" si="0"/>
      </c>
      <c r="W32" s="284">
        <f t="shared" si="5"/>
      </c>
      <c r="Z32" s="311">
        <f t="shared" si="12"/>
      </c>
      <c r="AA32" s="311">
        <v>1</v>
      </c>
    </row>
    <row r="33" spans="1:27" ht="17.25" customHeight="1" thickBot="1">
      <c r="A33" s="185"/>
      <c r="B33" s="185"/>
      <c r="C33" s="179"/>
      <c r="D33" s="186"/>
      <c r="E33" s="243"/>
      <c r="F33" s="244" t="s">
        <v>1</v>
      </c>
      <c r="G33" s="245" t="s">
        <v>2</v>
      </c>
      <c r="H33" s="245" t="s">
        <v>1657</v>
      </c>
      <c r="I33" s="246"/>
      <c r="J33" s="180"/>
      <c r="K33" s="186"/>
      <c r="L33" s="165"/>
      <c r="M33" s="1"/>
      <c r="N33" s="1"/>
      <c r="S33" s="280">
        <v>24</v>
      </c>
      <c r="T33" s="281">
        <f>'選手登録'!F40</f>
      </c>
      <c r="U33" s="281">
        <f>IF(T33="","",VLOOKUP(T33,#REF!,7,0))</f>
      </c>
      <c r="V33" s="284">
        <f t="shared" si="0"/>
      </c>
      <c r="W33" s="284">
        <f t="shared" si="5"/>
      </c>
      <c r="Z33" s="311">
        <f t="shared" si="12"/>
      </c>
      <c r="AA33" s="311">
        <v>1</v>
      </c>
    </row>
    <row r="34" spans="1:27" ht="22.5" customHeight="1" thickBot="1">
      <c r="A34" s="188"/>
      <c r="B34" s="476" t="s">
        <v>1680</v>
      </c>
      <c r="C34" s="477"/>
      <c r="D34" s="477"/>
      <c r="E34" s="478"/>
      <c r="F34" s="323" t="str">
        <f>IF(V$88=0,"",V$88)&amp;"名"</f>
        <v>名</v>
      </c>
      <c r="G34" s="323" t="str">
        <f>IF(V$171=0,"",V$171)&amp;"名"</f>
        <v>名</v>
      </c>
      <c r="H34" s="324" t="str">
        <f>IF(V$172=0,"",V$172)&amp;"名"</f>
        <v>名</v>
      </c>
      <c r="I34" s="247"/>
      <c r="J34" s="248"/>
      <c r="K34" s="249"/>
      <c r="L34" s="189"/>
      <c r="M34" s="1"/>
      <c r="N34" s="1"/>
      <c r="S34" s="280">
        <v>25</v>
      </c>
      <c r="T34" s="281">
        <f>'選手登録'!F41</f>
      </c>
      <c r="U34" s="281">
        <f>IF(T34="","",VLOOKUP(T34,#REF!,7,0))</f>
      </c>
      <c r="V34" s="284">
        <f t="shared" si="0"/>
      </c>
      <c r="W34" s="284">
        <f t="shared" si="5"/>
      </c>
      <c r="Z34" s="311">
        <f t="shared" si="12"/>
      </c>
      <c r="AA34" s="311">
        <v>1</v>
      </c>
    </row>
    <row r="35" spans="1:27" ht="22.5" customHeight="1" thickBot="1">
      <c r="A35" s="188"/>
      <c r="B35" s="476" t="s">
        <v>1681</v>
      </c>
      <c r="C35" s="477"/>
      <c r="D35" s="477"/>
      <c r="E35" s="478"/>
      <c r="F35" s="323" t="str">
        <f>IF(W$88=0,"",W$88)&amp;"名"</f>
        <v>名</v>
      </c>
      <c r="G35" s="323" t="str">
        <f>IF(W$171=0,"",W$171)&amp;"名"</f>
        <v>名</v>
      </c>
      <c r="H35" s="325" t="str">
        <f>IF(W$172=0,"",W$172)&amp;"名"</f>
        <v>名</v>
      </c>
      <c r="I35" s="479" t="s">
        <v>1695</v>
      </c>
      <c r="J35" s="479"/>
      <c r="K35" s="522" t="str">
        <f>IF(W$172=0,"",W$172*100)&amp;"円"</f>
        <v>円</v>
      </c>
      <c r="L35" s="523"/>
      <c r="M35" s="190"/>
      <c r="N35" s="1"/>
      <c r="O35" s="1"/>
      <c r="S35" s="280">
        <v>26</v>
      </c>
      <c r="T35" s="281">
        <f>'選手登録'!F42</f>
      </c>
      <c r="U35" s="281">
        <f>IF(T35="","",VLOOKUP(T35,#REF!,7,0))</f>
      </c>
      <c r="V35" s="284">
        <f t="shared" si="0"/>
      </c>
      <c r="W35" s="284">
        <f t="shared" si="5"/>
      </c>
      <c r="Z35" s="311">
        <f t="shared" si="12"/>
      </c>
      <c r="AA35" s="311">
        <v>1</v>
      </c>
    </row>
    <row r="36" spans="1:27" ht="24.75" customHeight="1">
      <c r="A36" s="166" t="s">
        <v>1644</v>
      </c>
      <c r="B36" s="250"/>
      <c r="C36" s="250"/>
      <c r="D36" s="250"/>
      <c r="E36" s="241"/>
      <c r="F36" s="180"/>
      <c r="G36" s="186"/>
      <c r="H36" s="242"/>
      <c r="I36" s="180"/>
      <c r="J36" s="180"/>
      <c r="K36" s="186"/>
      <c r="L36" s="180"/>
      <c r="M36" s="180"/>
      <c r="N36" s="1"/>
      <c r="O36" s="1"/>
      <c r="S36" s="280">
        <v>27</v>
      </c>
      <c r="T36" s="281">
        <f>'選手登録'!F43</f>
      </c>
      <c r="U36" s="281">
        <f>IF(T36="","",VLOOKUP(T36,#REF!,7,0))</f>
      </c>
      <c r="V36" s="284">
        <f t="shared" si="0"/>
      </c>
      <c r="W36" s="284">
        <f t="shared" si="5"/>
      </c>
      <c r="Z36" s="311">
        <f t="shared" si="12"/>
      </c>
      <c r="AA36" s="311">
        <v>1</v>
      </c>
    </row>
    <row r="37" spans="1:23" ht="18.75" customHeight="1">
      <c r="A37" s="171" t="s">
        <v>1647</v>
      </c>
      <c r="B37" s="192"/>
      <c r="C37" s="192"/>
      <c r="D37" s="192"/>
      <c r="E37" s="192"/>
      <c r="F37" s="192"/>
      <c r="G37" s="355" t="str">
        <f>IF('選手登録'!L$6="","",VLOOKUP('選手登録'!T1,年回,3))</f>
        <v>令和5年度</v>
      </c>
      <c r="H37" s="169"/>
      <c r="I37" s="251" t="s">
        <v>1645</v>
      </c>
      <c r="J37" s="169"/>
      <c r="K37" s="251" t="s">
        <v>1646</v>
      </c>
      <c r="M37" s="1"/>
      <c r="N37" s="1"/>
      <c r="O37" s="1"/>
      <c r="S37" s="280">
        <v>28</v>
      </c>
      <c r="T37" s="281">
        <f>'選手登録'!F44</f>
      </c>
      <c r="U37" s="281">
        <f>IF(T37="","",VLOOKUP(T37,#REF!,7,0))</f>
      </c>
      <c r="V37" s="284">
        <f t="shared" si="0"/>
      </c>
      <c r="W37" s="284">
        <f t="shared" si="5"/>
      </c>
    </row>
    <row r="38" spans="1:23" ht="18.75" customHeight="1">
      <c r="A38" s="171" t="s">
        <v>1648</v>
      </c>
      <c r="B38" s="192"/>
      <c r="C38" s="192"/>
      <c r="D38" s="192"/>
      <c r="E38" s="193"/>
      <c r="F38" s="192"/>
      <c r="G38" s="192"/>
      <c r="H38" s="192"/>
      <c r="I38" s="192"/>
      <c r="J38" s="192"/>
      <c r="K38" s="192"/>
      <c r="L38" s="192"/>
      <c r="M38" s="193"/>
      <c r="N38" s="1"/>
      <c r="O38" s="1"/>
      <c r="S38" s="280">
        <v>29</v>
      </c>
      <c r="T38" s="281">
        <f>'選手登録'!F45</f>
      </c>
      <c r="U38" s="281">
        <f>IF(T38="","",VLOOKUP(T38,#REF!,7,0))</f>
      </c>
      <c r="V38" s="284">
        <f t="shared" si="0"/>
      </c>
      <c r="W38" s="284">
        <f t="shared" si="5"/>
      </c>
    </row>
    <row r="39" spans="1:27" ht="18.75" customHeight="1">
      <c r="A39" s="171" t="s">
        <v>1654</v>
      </c>
      <c r="B39" s="192"/>
      <c r="C39" s="192"/>
      <c r="D39" s="192"/>
      <c r="E39" s="192"/>
      <c r="F39" s="192"/>
      <c r="G39" s="193"/>
      <c r="H39" s="193"/>
      <c r="I39" s="193"/>
      <c r="J39" s="193"/>
      <c r="K39" s="193"/>
      <c r="L39" s="193"/>
      <c r="M39" s="193"/>
      <c r="S39" s="280">
        <v>30</v>
      </c>
      <c r="T39" s="281">
        <f>'選手登録'!F46</f>
      </c>
      <c r="U39" s="281">
        <f>IF(T39="","",VLOOKUP(T39,#REF!,7,0))</f>
      </c>
      <c r="V39" s="284">
        <f t="shared" si="0"/>
      </c>
      <c r="W39" s="284">
        <f t="shared" si="5"/>
      </c>
      <c r="Z39" s="311">
        <f aca="true" t="shared" si="13" ref="Z39:Z46">IF(B24="","",B24)</f>
      </c>
      <c r="AA39" s="311">
        <v>1</v>
      </c>
    </row>
    <row r="40" spans="1:27" ht="18.75" customHeight="1">
      <c r="A40" s="171" t="s">
        <v>1696</v>
      </c>
      <c r="B40" s="192"/>
      <c r="C40" s="192"/>
      <c r="D40" s="192"/>
      <c r="E40" s="192"/>
      <c r="F40" s="192"/>
      <c r="G40" s="195" t="s">
        <v>1649</v>
      </c>
      <c r="H40" s="481">
        <f>IF(ISBLANK('選手登録'!G$5),"",VLOOKUP('選手登録'!G$5,登録,2,0)&amp;"学校")</f>
      </c>
      <c r="I40" s="481"/>
      <c r="J40" s="481"/>
      <c r="K40" s="481"/>
      <c r="L40" s="195"/>
      <c r="M40" s="193"/>
      <c r="S40" s="280">
        <v>31</v>
      </c>
      <c r="T40" s="281">
        <f>'選手登録'!F47</f>
      </c>
      <c r="U40" s="281">
        <f>IF(T40="","",VLOOKUP(T40,#REF!,7,0))</f>
      </c>
      <c r="V40" s="284">
        <f t="shared" si="0"/>
      </c>
      <c r="W40" s="284">
        <f t="shared" si="5"/>
      </c>
      <c r="Z40" s="311">
        <f t="shared" si="13"/>
      </c>
      <c r="AA40" s="311">
        <v>1</v>
      </c>
    </row>
    <row r="41" spans="1:27" ht="18.75" customHeight="1">
      <c r="A41" s="191"/>
      <c r="B41" s="175"/>
      <c r="C41" s="175"/>
      <c r="D41" s="175"/>
      <c r="E41" s="175"/>
      <c r="F41" s="192"/>
      <c r="G41" s="196" t="s">
        <v>1650</v>
      </c>
      <c r="H41" s="480">
        <f>IF(ISBLANK('選手登録'!$L4),"",'選手登録'!$L4&amp;"  "&amp;'選手登録'!$M4)</f>
      </c>
      <c r="I41" s="480"/>
      <c r="J41" s="480"/>
      <c r="K41" s="480"/>
      <c r="L41" s="194" t="s">
        <v>4</v>
      </c>
      <c r="M41" s="252"/>
      <c r="S41" s="280">
        <v>32</v>
      </c>
      <c r="T41" s="281">
        <f>'選手登録'!F48</f>
      </c>
      <c r="U41" s="281">
        <f>IF(T41="","",VLOOKUP(T41,#REF!,7,0))</f>
      </c>
      <c r="V41" s="284">
        <f t="shared" si="0"/>
      </c>
      <c r="W41" s="284">
        <f t="shared" si="5"/>
      </c>
      <c r="Z41" s="311">
        <f t="shared" si="13"/>
      </c>
      <c r="AA41" s="311">
        <v>1</v>
      </c>
    </row>
    <row r="42" spans="1:27" ht="18.75" customHeight="1">
      <c r="A42" s="195" t="s">
        <v>1652</v>
      </c>
      <c r="B42" s="195"/>
      <c r="C42" s="469"/>
      <c r="D42" s="469"/>
      <c r="E42" s="228"/>
      <c r="F42" s="192"/>
      <c r="G42" s="196" t="s">
        <v>1651</v>
      </c>
      <c r="H42" s="480">
        <f>IF(ISBLANK('選手登録'!$L5),"",'選手登録'!$L5&amp;"  "&amp;'選手登録'!$M5)</f>
      </c>
      <c r="I42" s="480"/>
      <c r="J42" s="480"/>
      <c r="K42" s="168" t="s">
        <v>1802</v>
      </c>
      <c r="L42" s="353"/>
      <c r="M42" s="186"/>
      <c r="S42" s="280">
        <v>33</v>
      </c>
      <c r="T42" s="281">
        <f>'選手登録'!F49</f>
      </c>
      <c r="U42" s="281">
        <f>IF(T42="","",VLOOKUP(T42,#REF!,7,0))</f>
      </c>
      <c r="V42" s="284">
        <f t="shared" si="0"/>
      </c>
      <c r="W42" s="284">
        <f t="shared" si="5"/>
      </c>
      <c r="Z42" s="311">
        <f t="shared" si="13"/>
      </c>
      <c r="AA42" s="311">
        <v>1</v>
      </c>
    </row>
    <row r="43" spans="1:27" ht="18.75" customHeight="1">
      <c r="A43" s="196" t="s">
        <v>1652</v>
      </c>
      <c r="B43" s="196"/>
      <c r="C43" s="500"/>
      <c r="D43" s="500"/>
      <c r="E43" s="229"/>
      <c r="F43" s="192"/>
      <c r="G43" s="196" t="s">
        <v>1653</v>
      </c>
      <c r="H43" s="475">
        <f>IF(ISBLANK('選手登録'!$H10),"",'選手登録'!$H10)</f>
      </c>
      <c r="I43" s="475"/>
      <c r="J43" s="475"/>
      <c r="K43" s="475"/>
      <c r="L43" s="253"/>
      <c r="M43" s="254"/>
      <c r="S43" s="280">
        <v>34</v>
      </c>
      <c r="T43" s="281">
        <f>'選手登録'!F50</f>
      </c>
      <c r="U43" s="281">
        <f>IF(T43="","",VLOOKUP(T43,#REF!,7,0))</f>
      </c>
      <c r="V43" s="284">
        <f t="shared" si="0"/>
      </c>
      <c r="W43" s="284">
        <f t="shared" si="5"/>
      </c>
      <c r="Z43" s="311">
        <f t="shared" si="13"/>
      </c>
      <c r="AA43" s="311">
        <v>1</v>
      </c>
    </row>
    <row r="44" spans="1:27" ht="18.75" customHeight="1">
      <c r="A44" s="196" t="s">
        <v>1652</v>
      </c>
      <c r="B44" s="196"/>
      <c r="C44" s="500"/>
      <c r="D44" s="500"/>
      <c r="E44" s="229"/>
      <c r="F44" s="175"/>
      <c r="G44" s="196" t="s">
        <v>31</v>
      </c>
      <c r="H44" s="475">
        <f>IF(ISBLANK('選手登録'!$K10),"   -     -       ",'選手登録'!$K10)</f>
      </c>
      <c r="I44" s="475"/>
      <c r="J44" s="475"/>
      <c r="K44" s="475"/>
      <c r="S44" s="280">
        <v>35</v>
      </c>
      <c r="T44" s="281">
        <f>'選手登録'!F51</f>
      </c>
      <c r="U44" s="281">
        <f>IF(T44="","",VLOOKUP(T44,#REF!,7,0))</f>
      </c>
      <c r="V44" s="284">
        <f t="shared" si="0"/>
      </c>
      <c r="W44" s="284">
        <f t="shared" si="5"/>
      </c>
      <c r="Z44" s="311">
        <f t="shared" si="13"/>
      </c>
      <c r="AA44" s="311">
        <v>1</v>
      </c>
    </row>
    <row r="45" spans="1:27" ht="9.75" customHeight="1">
      <c r="A45" s="179"/>
      <c r="B45" s="179"/>
      <c r="C45" s="178"/>
      <c r="D45" s="178"/>
      <c r="E45" s="178"/>
      <c r="F45" s="175"/>
      <c r="G45" s="255"/>
      <c r="H45" s="255"/>
      <c r="I45" s="255"/>
      <c r="J45" s="255"/>
      <c r="K45" s="255"/>
      <c r="L45" s="255"/>
      <c r="M45" s="1"/>
      <c r="S45" s="280">
        <v>36</v>
      </c>
      <c r="T45" s="281">
        <f>'選手登録'!F52</f>
      </c>
      <c r="U45" s="281">
        <f>IF(T45="","",VLOOKUP(T45,#REF!,7,0))</f>
      </c>
      <c r="V45" s="284">
        <f t="shared" si="0"/>
      </c>
      <c r="W45" s="284">
        <f t="shared" si="5"/>
      </c>
      <c r="Z45" s="311">
        <f t="shared" si="13"/>
      </c>
      <c r="AA45" s="311">
        <v>1</v>
      </c>
    </row>
    <row r="46" spans="1:27" ht="18.75" customHeight="1">
      <c r="A46" s="179"/>
      <c r="B46" s="179"/>
      <c r="C46" s="178"/>
      <c r="D46" s="178"/>
      <c r="E46" s="178"/>
      <c r="F46" s="175"/>
      <c r="G46" s="193"/>
      <c r="H46" s="193"/>
      <c r="I46" s="193"/>
      <c r="J46" s="193"/>
      <c r="K46" s="193"/>
      <c r="L46" s="193"/>
      <c r="M46" s="193"/>
      <c r="S46" s="280">
        <v>37</v>
      </c>
      <c r="T46" s="281">
        <f>'選手登録'!F53</f>
      </c>
      <c r="U46" s="281">
        <f>IF(T46="","",VLOOKUP(T46,#REF!,7,0))</f>
      </c>
      <c r="V46" s="284">
        <f t="shared" si="0"/>
      </c>
      <c r="W46" s="284">
        <f t="shared" si="5"/>
      </c>
      <c r="Z46" s="311">
        <f t="shared" si="13"/>
      </c>
      <c r="AA46" s="311">
        <v>1</v>
      </c>
    </row>
    <row r="47" spans="1:27" ht="18.75" customHeight="1">
      <c r="A47" s="490" t="str">
        <f>"第"&amp;VLOOKUP('選手登録'!T$1,'選手登録'!AM:AX,6)&amp;"回　広島市中学校総合体育大会【ロードレース】申込書"</f>
        <v>第71回　広島市中学校総合体育大会【ロードレース】申込書</v>
      </c>
      <c r="B47" s="490"/>
      <c r="C47" s="490"/>
      <c r="D47" s="490"/>
      <c r="E47" s="490"/>
      <c r="F47" s="490"/>
      <c r="G47" s="490"/>
      <c r="H47" s="490"/>
      <c r="I47" s="490"/>
      <c r="J47" s="490"/>
      <c r="K47" s="490"/>
      <c r="L47" s="490"/>
      <c r="M47" s="221"/>
      <c r="N47" s="221"/>
      <c r="S47" s="280">
        <v>38</v>
      </c>
      <c r="T47" s="281">
        <f>'選手登録'!F54</f>
      </c>
      <c r="U47" s="281">
        <f>IF(T47="","",VLOOKUP(T47,#REF!,7,0))</f>
      </c>
      <c r="V47" s="284">
        <f aca="true" t="shared" si="14" ref="V47:V71">IF(T47="","",_xlfn.IFERROR(VLOOKUP(T47,Z$10:AA$36,2,0),""))</f>
      </c>
      <c r="W47" s="284">
        <f t="shared" si="5"/>
      </c>
      <c r="Z47" s="311">
        <f aca="true" t="shared" si="15" ref="Z47:Z54">IF(H24="","",H24)</f>
      </c>
      <c r="AA47" s="311">
        <v>1</v>
      </c>
    </row>
    <row r="48" spans="1:27" ht="18.75" customHeight="1" thickBot="1">
      <c r="A48" s="197"/>
      <c r="B48" s="197"/>
      <c r="C48" s="197"/>
      <c r="D48" s="197"/>
      <c r="E48" s="197"/>
      <c r="F48" s="197"/>
      <c r="G48" s="197"/>
      <c r="H48" s="197"/>
      <c r="I48" s="197"/>
      <c r="J48" s="197"/>
      <c r="K48" s="197"/>
      <c r="L48" s="197"/>
      <c r="M48" s="197"/>
      <c r="S48" s="280">
        <v>39</v>
      </c>
      <c r="T48" s="281">
        <f>'選手登録'!F55</f>
      </c>
      <c r="U48" s="281">
        <f>IF(T48="","",VLOOKUP(T48,#REF!,7,0))</f>
      </c>
      <c r="V48" s="284">
        <f aca="true" t="shared" si="16" ref="V48:V53">IF(T48="","",_xlfn.IFERROR(VLOOKUP(T48,Z$10:AA$36,2,0),""))</f>
      </c>
      <c r="W48" s="284">
        <f t="shared" si="5"/>
      </c>
      <c r="Z48" s="311">
        <f t="shared" si="15"/>
      </c>
      <c r="AA48" s="311">
        <v>1</v>
      </c>
    </row>
    <row r="49" spans="1:27" ht="18.75" customHeight="1">
      <c r="A49" s="491" t="s">
        <v>1642</v>
      </c>
      <c r="B49" s="492"/>
      <c r="C49" s="177" t="s">
        <v>1643</v>
      </c>
      <c r="D49" s="493" t="s">
        <v>26</v>
      </c>
      <c r="E49" s="494"/>
      <c r="F49" s="495"/>
      <c r="G49" s="178"/>
      <c r="H49" s="505" t="s">
        <v>1682</v>
      </c>
      <c r="I49" s="506"/>
      <c r="J49" s="506"/>
      <c r="K49" s="506"/>
      <c r="L49" s="507"/>
      <c r="M49" s="198"/>
      <c r="S49" s="280">
        <v>40</v>
      </c>
      <c r="T49" s="281">
        <f>'選手登録'!F56</f>
      </c>
      <c r="U49" s="281">
        <f>IF(T49="","",VLOOKUP(T49,#REF!,7,0))</f>
      </c>
      <c r="V49" s="284">
        <f t="shared" si="16"/>
      </c>
      <c r="W49" s="284">
        <f t="shared" si="5"/>
      </c>
      <c r="Z49" s="311">
        <f t="shared" si="15"/>
      </c>
      <c r="AA49" s="311">
        <v>1</v>
      </c>
    </row>
    <row r="50" spans="1:27" ht="18.75" customHeight="1" thickBot="1">
      <c r="A50" s="496">
        <f>IF(ISBLANK('選手登録'!G$5),"",VLOOKUP('選手登録'!G$5,登録,10,0))</f>
      </c>
      <c r="B50" s="497"/>
      <c r="C50" s="230">
        <f>IF(ISBLANK('選手登録'!G$5),"",VLOOKUP('選手登録'!G$5,登録,11,0))</f>
      </c>
      <c r="D50" s="498">
        <f>IF(ISBLANK('選手登録'!G$5),"",VLOOKUP('選手登録'!G$5,登録,2,0))</f>
      </c>
      <c r="E50" s="499"/>
      <c r="F50" s="231" t="s">
        <v>1690</v>
      </c>
      <c r="G50" s="178"/>
      <c r="H50" s="508"/>
      <c r="I50" s="509"/>
      <c r="J50" s="509"/>
      <c r="K50" s="509"/>
      <c r="L50" s="510"/>
      <c r="M50" s="198"/>
      <c r="S50" s="280">
        <v>41</v>
      </c>
      <c r="T50" s="281">
        <f>'選手登録'!F57</f>
      </c>
      <c r="U50" s="281">
        <f>IF(T50="","",VLOOKUP(T50,#REF!,7,0))</f>
      </c>
      <c r="V50" s="284">
        <f t="shared" si="16"/>
      </c>
      <c r="W50" s="284">
        <f t="shared" si="5"/>
      </c>
      <c r="Z50" s="311">
        <f t="shared" si="15"/>
      </c>
      <c r="AA50" s="311">
        <v>1</v>
      </c>
    </row>
    <row r="51" spans="1:27" ht="18.75" customHeight="1">
      <c r="A51" s="175"/>
      <c r="B51" s="175"/>
      <c r="C51" s="175"/>
      <c r="D51" s="175"/>
      <c r="E51" s="175"/>
      <c r="F51" s="175"/>
      <c r="G51" s="175"/>
      <c r="H51" s="508"/>
      <c r="I51" s="509"/>
      <c r="J51" s="509"/>
      <c r="K51" s="509"/>
      <c r="L51" s="510"/>
      <c r="M51" s="198"/>
      <c r="S51" s="280">
        <v>42</v>
      </c>
      <c r="T51" s="281">
        <f>'選手登録'!F58</f>
      </c>
      <c r="U51" s="281">
        <f>IF(T51="","",VLOOKUP(T51,#REF!,7,0))</f>
      </c>
      <c r="V51" s="284">
        <f t="shared" si="16"/>
      </c>
      <c r="W51" s="284">
        <f t="shared" si="5"/>
      </c>
      <c r="Z51" s="311">
        <f t="shared" si="15"/>
      </c>
      <c r="AA51" s="311">
        <v>1</v>
      </c>
    </row>
    <row r="52" spans="1:27" ht="18.75" customHeight="1">
      <c r="A52" s="186"/>
      <c r="B52" s="186"/>
      <c r="C52" s="186"/>
      <c r="D52" s="180"/>
      <c r="E52" s="180"/>
      <c r="F52" s="179"/>
      <c r="G52" s="178"/>
      <c r="H52" s="511"/>
      <c r="I52" s="512"/>
      <c r="J52" s="512"/>
      <c r="K52" s="512"/>
      <c r="L52" s="513"/>
      <c r="M52" s="198"/>
      <c r="S52" s="280">
        <v>43</v>
      </c>
      <c r="T52" s="281">
        <f>'選手登録'!F59</f>
      </c>
      <c r="U52" s="281">
        <f>IF(T52="","",VLOOKUP(T52,#REF!,7,0))</f>
      </c>
      <c r="V52" s="284">
        <f t="shared" si="16"/>
      </c>
      <c r="W52" s="284">
        <f t="shared" si="5"/>
      </c>
      <c r="Z52" s="311">
        <f t="shared" si="15"/>
      </c>
      <c r="AA52" s="311">
        <v>1</v>
      </c>
    </row>
    <row r="53" spans="1:27" ht="18.75" customHeight="1">
      <c r="A53" s="199" t="s">
        <v>1683</v>
      </c>
      <c r="B53" s="186"/>
      <c r="C53" s="186"/>
      <c r="D53" s="180"/>
      <c r="E53" s="180"/>
      <c r="F53" s="179"/>
      <c r="G53" s="178"/>
      <c r="H53" s="198"/>
      <c r="I53" s="198"/>
      <c r="J53" s="198"/>
      <c r="K53" s="198"/>
      <c r="L53" s="178"/>
      <c r="M53" s="178"/>
      <c r="S53" s="280">
        <v>44</v>
      </c>
      <c r="T53" s="281">
        <f>'選手登録'!F60</f>
      </c>
      <c r="U53" s="281">
        <f>IF(T53="","",VLOOKUP(T53,#REF!,7,0))</f>
      </c>
      <c r="V53" s="284">
        <f t="shared" si="16"/>
      </c>
      <c r="W53" s="284">
        <f t="shared" si="5"/>
      </c>
      <c r="Z53" s="311">
        <f t="shared" si="15"/>
      </c>
      <c r="AA53" s="311">
        <v>1</v>
      </c>
    </row>
    <row r="54" spans="1:27" ht="18.75" customHeight="1">
      <c r="A54" s="200">
        <v>1</v>
      </c>
      <c r="B54" s="201" t="s">
        <v>2124</v>
      </c>
      <c r="C54" s="200"/>
      <c r="D54" s="202"/>
      <c r="E54" s="202"/>
      <c r="F54" s="203"/>
      <c r="G54" s="203"/>
      <c r="H54" s="204"/>
      <c r="I54" s="205"/>
      <c r="J54" s="205"/>
      <c r="K54" s="205"/>
      <c r="L54" s="198"/>
      <c r="M54" s="178"/>
      <c r="N54" s="178"/>
      <c r="S54" s="280">
        <v>45</v>
      </c>
      <c r="T54" s="281">
        <f>'選手登録'!F61</f>
      </c>
      <c r="U54" s="281">
        <f>IF(T54="","",VLOOKUP(T54,#REF!,7,0))</f>
      </c>
      <c r="V54" s="284">
        <f t="shared" si="14"/>
      </c>
      <c r="W54" s="284">
        <f t="shared" si="5"/>
      </c>
      <c r="Z54" s="311">
        <f t="shared" si="15"/>
      </c>
      <c r="AA54" s="311">
        <v>1</v>
      </c>
    </row>
    <row r="55" spans="1:27" ht="18.75" customHeight="1">
      <c r="A55" s="200">
        <v>2</v>
      </c>
      <c r="B55" s="201" t="s">
        <v>1684</v>
      </c>
      <c r="C55" s="200"/>
      <c r="D55" s="202"/>
      <c r="E55" s="202"/>
      <c r="F55" s="203"/>
      <c r="G55" s="203"/>
      <c r="H55" s="204"/>
      <c r="I55" s="205"/>
      <c r="J55" s="205"/>
      <c r="K55" s="205"/>
      <c r="L55" s="198"/>
      <c r="M55" s="178"/>
      <c r="N55" s="178"/>
      <c r="S55" s="280">
        <v>46</v>
      </c>
      <c r="T55" s="281">
        <f>'選手登録'!F62</f>
      </c>
      <c r="U55" s="281">
        <f>IF(T55="","",VLOOKUP(T55,#REF!,7,0))</f>
      </c>
      <c r="V55" s="284">
        <f t="shared" si="14"/>
      </c>
      <c r="W55" s="284">
        <f t="shared" si="5"/>
      </c>
      <c r="Z55" s="311">
        <f>IF(B100="","",B100)</f>
      </c>
      <c r="AA55" s="311">
        <v>1</v>
      </c>
    </row>
    <row r="56" spans="1:27" ht="18.75" customHeight="1">
      <c r="A56" s="200">
        <v>3</v>
      </c>
      <c r="B56" s="201" t="s">
        <v>2125</v>
      </c>
      <c r="C56" s="200"/>
      <c r="D56" s="202"/>
      <c r="E56" s="202"/>
      <c r="F56" s="203"/>
      <c r="G56" s="203"/>
      <c r="H56" s="204"/>
      <c r="I56" s="205"/>
      <c r="J56" s="205"/>
      <c r="K56" s="205"/>
      <c r="L56" s="198"/>
      <c r="M56" s="178"/>
      <c r="N56" s="178"/>
      <c r="S56" s="280">
        <v>47</v>
      </c>
      <c r="T56" s="281">
        <f>'選手登録'!F63</f>
      </c>
      <c r="U56" s="281">
        <f>IF(T56="","",VLOOKUP(T56,#REF!,7,0))</f>
      </c>
      <c r="V56" s="284">
        <f t="shared" si="14"/>
      </c>
      <c r="W56" s="284">
        <f t="shared" si="5"/>
      </c>
      <c r="Z56" s="311">
        <f>IF(B101="","",B101)</f>
      </c>
      <c r="AA56" s="311">
        <v>1</v>
      </c>
    </row>
    <row r="57" spans="1:27" ht="18.75" customHeight="1">
      <c r="A57" s="200">
        <v>4</v>
      </c>
      <c r="B57" s="201" t="s">
        <v>2126</v>
      </c>
      <c r="C57" s="206"/>
      <c r="D57" s="189"/>
      <c r="E57" s="189"/>
      <c r="F57" s="207"/>
      <c r="G57" s="207"/>
      <c r="H57" s="208"/>
      <c r="I57" s="209"/>
      <c r="J57" s="209"/>
      <c r="K57" s="209"/>
      <c r="L57" s="198"/>
      <c r="M57" s="178"/>
      <c r="N57" s="178"/>
      <c r="S57" s="280">
        <v>50</v>
      </c>
      <c r="T57" s="281">
        <f>'選手登録'!F66</f>
      </c>
      <c r="U57" s="281">
        <f>IF(T57="","",VLOOKUP(T57,#REF!,7,0))</f>
      </c>
      <c r="V57" s="284">
        <f t="shared" si="14"/>
      </c>
      <c r="W57" s="284">
        <f t="shared" si="5"/>
      </c>
      <c r="Z57" s="311">
        <f>IF(B104="","",B104)</f>
      </c>
      <c r="AA57" s="311">
        <v>1</v>
      </c>
    </row>
    <row r="58" spans="1:27" ht="15.75" customHeight="1">
      <c r="A58" s="175"/>
      <c r="B58" s="175"/>
      <c r="C58" s="179"/>
      <c r="D58" s="179"/>
      <c r="E58" s="180"/>
      <c r="F58" s="178"/>
      <c r="G58" s="178"/>
      <c r="H58" s="178"/>
      <c r="I58" s="178"/>
      <c r="J58" s="175"/>
      <c r="K58" s="178"/>
      <c r="L58" s="178"/>
      <c r="M58" s="178"/>
      <c r="N58" s="178"/>
      <c r="S58" s="280">
        <v>51</v>
      </c>
      <c r="T58" s="281">
        <f>'選手登録'!F67</f>
      </c>
      <c r="U58" s="281">
        <f>IF(T58="","",VLOOKUP(T58,#REF!,7,0))</f>
      </c>
      <c r="V58" s="284">
        <f t="shared" si="14"/>
      </c>
      <c r="W58" s="284">
        <f t="shared" si="5"/>
      </c>
      <c r="Z58" s="311">
        <f>IF(B105="","",B105)</f>
      </c>
      <c r="AA58" s="311">
        <v>1</v>
      </c>
    </row>
    <row r="59" spans="1:27" ht="18.75" customHeight="1" thickBot="1">
      <c r="A59" s="179" t="s">
        <v>1685</v>
      </c>
      <c r="B59" s="179"/>
      <c r="C59" s="178"/>
      <c r="D59" s="175"/>
      <c r="E59" s="179"/>
      <c r="H59" s="175"/>
      <c r="I59" s="175"/>
      <c r="J59" s="175"/>
      <c r="K59" s="175"/>
      <c r="L59" s="175"/>
      <c r="M59" s="175"/>
      <c r="N59" s="175"/>
      <c r="S59" s="280">
        <v>52</v>
      </c>
      <c r="T59" s="281">
        <f>'選手登録'!F68</f>
      </c>
      <c r="U59" s="281">
        <f>IF(T59="","",VLOOKUP(T59,#REF!,7,0))</f>
      </c>
      <c r="V59" s="284">
        <f t="shared" si="14"/>
      </c>
      <c r="W59" s="284">
        <f t="shared" si="5"/>
      </c>
      <c r="Z59" s="311">
        <f>IF(B106="","",B106)</f>
      </c>
      <c r="AA59" s="311">
        <v>1</v>
      </c>
    </row>
    <row r="60" spans="1:27" ht="24.75" customHeight="1">
      <c r="A60" s="259" t="s">
        <v>1686</v>
      </c>
      <c r="B60" s="222" t="s">
        <v>1665</v>
      </c>
      <c r="C60" s="503" t="s">
        <v>1666</v>
      </c>
      <c r="D60" s="504"/>
      <c r="E60" s="260" t="s">
        <v>0</v>
      </c>
      <c r="F60" s="1"/>
      <c r="G60" s="1"/>
      <c r="H60" s="178"/>
      <c r="I60" s="179"/>
      <c r="J60" s="179"/>
      <c r="K60" s="178"/>
      <c r="L60" s="211"/>
      <c r="M60" s="212"/>
      <c r="N60" s="212"/>
      <c r="S60" s="280">
        <v>53</v>
      </c>
      <c r="T60" s="281">
        <f>'選手登録'!F69</f>
      </c>
      <c r="U60" s="281">
        <f>IF(T60="","",VLOOKUP(T60,#REF!,7,0))</f>
      </c>
      <c r="V60" s="284">
        <f t="shared" si="14"/>
      </c>
      <c r="W60" s="284">
        <f t="shared" si="5"/>
      </c>
      <c r="Z60" s="311">
        <f>IF(B107="","",B107)</f>
      </c>
      <c r="AA60" s="311">
        <v>1</v>
      </c>
    </row>
    <row r="61" spans="1:23" ht="24.75" customHeight="1">
      <c r="A61" s="261">
        <v>1</v>
      </c>
      <c r="B61" s="233"/>
      <c r="C61" s="519">
        <f>IF(ISBLANK(B61),"",VLOOKUP(B61,男,18,0))</f>
      </c>
      <c r="D61" s="520"/>
      <c r="E61" s="262">
        <f>IF(ISBLANK(B61),"",VLOOKUP(B61,男,4,0))</f>
      </c>
      <c r="H61" s="215"/>
      <c r="I61" s="216"/>
      <c r="J61" s="216"/>
      <c r="K61" s="217"/>
      <c r="L61" s="218"/>
      <c r="M61" s="216"/>
      <c r="N61" s="216"/>
      <c r="S61" s="280">
        <v>54</v>
      </c>
      <c r="T61" s="281">
        <f>'選手登録'!F70</f>
      </c>
      <c r="U61" s="281">
        <f>IF(T61="","",VLOOKUP(T61,#REF!,7,0))</f>
      </c>
      <c r="V61" s="284">
        <f t="shared" si="14"/>
      </c>
      <c r="W61" s="284">
        <f t="shared" si="5"/>
      </c>
    </row>
    <row r="62" spans="1:23" ht="24.75" customHeight="1">
      <c r="A62" s="261">
        <v>2</v>
      </c>
      <c r="B62" s="233"/>
      <c r="C62" s="473">
        <f>IF(ISBLANK(B62),"",VLOOKUP(B62,男,18,0))</f>
      </c>
      <c r="D62" s="517"/>
      <c r="E62" s="263">
        <f>IF(ISBLANK(B62),"",VLOOKUP(B62,男,4,0))</f>
      </c>
      <c r="H62" s="217"/>
      <c r="I62" s="216"/>
      <c r="J62" s="216"/>
      <c r="K62" s="217"/>
      <c r="L62" s="218"/>
      <c r="M62" s="216"/>
      <c r="N62" s="216"/>
      <c r="S62" s="280">
        <v>55</v>
      </c>
      <c r="T62" s="281">
        <f>'選手登録'!F71</f>
      </c>
      <c r="U62" s="281">
        <f>IF(T62="","",VLOOKUP(T62,#REF!,7,0))</f>
      </c>
      <c r="V62" s="284">
        <f t="shared" si="14"/>
      </c>
      <c r="W62" s="284">
        <f t="shared" si="5"/>
      </c>
    </row>
    <row r="63" spans="1:23" ht="24.75" customHeight="1">
      <c r="A63" s="261">
        <v>3</v>
      </c>
      <c r="B63" s="233"/>
      <c r="C63" s="473">
        <f>IF(ISBLANK(B63),"",VLOOKUP(B63,男,18,0))</f>
      </c>
      <c r="D63" s="517"/>
      <c r="E63" s="263">
        <f>IF(ISBLANK(B63),"",VLOOKUP(B63,男,4,0))</f>
      </c>
      <c r="H63" s="217"/>
      <c r="I63" s="216"/>
      <c r="J63" s="216"/>
      <c r="K63" s="217"/>
      <c r="L63" s="218"/>
      <c r="M63" s="216"/>
      <c r="N63" s="216"/>
      <c r="S63" s="280">
        <v>56</v>
      </c>
      <c r="T63" s="281">
        <f>'選手登録'!F72</f>
      </c>
      <c r="U63" s="281">
        <f>IF(T63="","",VLOOKUP(T63,#REF!,7,0))</f>
      </c>
      <c r="V63" s="284">
        <f t="shared" si="14"/>
      </c>
      <c r="W63" s="284">
        <f t="shared" si="5"/>
      </c>
    </row>
    <row r="64" spans="1:23" ht="24.75" customHeight="1">
      <c r="A64" s="261">
        <v>4</v>
      </c>
      <c r="B64" s="233"/>
      <c r="C64" s="473">
        <f>IF(ISBLANK(B64),"",VLOOKUP(B64,男,18,0))</f>
      </c>
      <c r="D64" s="517"/>
      <c r="E64" s="262">
        <f>IF(ISBLANK(B64),"",VLOOKUP(B64,男,4,0))</f>
      </c>
      <c r="H64" s="215"/>
      <c r="I64" s="219"/>
      <c r="J64" s="219"/>
      <c r="K64" s="217"/>
      <c r="L64" s="218"/>
      <c r="M64" s="219"/>
      <c r="N64" s="219"/>
      <c r="S64" s="280">
        <v>57</v>
      </c>
      <c r="T64" s="281">
        <f>'選手登録'!F73</f>
      </c>
      <c r="U64" s="281">
        <f>IF(T64="","",VLOOKUP(T64,#REF!,7,0))</f>
      </c>
      <c r="V64" s="284">
        <f t="shared" si="14"/>
      </c>
      <c r="W64" s="284">
        <f t="shared" si="5"/>
      </c>
    </row>
    <row r="65" spans="1:23" ht="24.75" customHeight="1" thickBot="1">
      <c r="A65" s="264">
        <v>5</v>
      </c>
      <c r="B65" s="240"/>
      <c r="C65" s="501">
        <f>IF(ISBLANK(B65),"",VLOOKUP(B65,男,18,0))</f>
      </c>
      <c r="D65" s="502"/>
      <c r="E65" s="265">
        <f>IF(ISBLANK(B65),"",VLOOKUP(B65,男,4,0))</f>
      </c>
      <c r="H65" s="215"/>
      <c r="I65" s="216"/>
      <c r="J65" s="216"/>
      <c r="K65" s="217"/>
      <c r="L65" s="218"/>
      <c r="M65" s="216"/>
      <c r="N65" s="216"/>
      <c r="S65" s="280">
        <v>58</v>
      </c>
      <c r="T65" s="281">
        <f>'選手登録'!F74</f>
      </c>
      <c r="U65" s="281">
        <f>IF(T65="","",VLOOKUP(T65,#REF!,7,0))</f>
      </c>
      <c r="V65" s="284">
        <f t="shared" si="14"/>
      </c>
      <c r="W65" s="284">
        <f t="shared" si="5"/>
      </c>
    </row>
    <row r="66" spans="1:23" ht="15.75" customHeight="1">
      <c r="A66" s="210"/>
      <c r="B66" s="214"/>
      <c r="C66" s="165"/>
      <c r="D66" s="165"/>
      <c r="E66" s="216"/>
      <c r="F66" s="217"/>
      <c r="G66" s="217"/>
      <c r="H66" s="218"/>
      <c r="I66" s="219"/>
      <c r="J66" s="219"/>
      <c r="K66" s="217"/>
      <c r="L66" s="218"/>
      <c r="M66" s="216"/>
      <c r="N66" s="216"/>
      <c r="S66" s="280">
        <v>59</v>
      </c>
      <c r="T66" s="281">
        <f>'選手登録'!F75</f>
      </c>
      <c r="U66" s="281">
        <f>IF(T66="","",VLOOKUP(T66,#REF!,7,0))</f>
      </c>
      <c r="V66" s="284">
        <f t="shared" si="14"/>
      </c>
      <c r="W66" s="284">
        <f t="shared" si="5"/>
      </c>
    </row>
    <row r="67" spans="1:23" ht="18.75" customHeight="1" thickBot="1">
      <c r="A67" s="220" t="s">
        <v>1697</v>
      </c>
      <c r="B67" s="179"/>
      <c r="C67" s="179"/>
      <c r="D67" s="179"/>
      <c r="E67" s="175"/>
      <c r="M67" s="175"/>
      <c r="N67" s="175"/>
      <c r="S67" s="280">
        <v>60</v>
      </c>
      <c r="T67" s="281">
        <f>'選手登録'!F76</f>
      </c>
      <c r="U67" s="281">
        <f>IF(T67="","",VLOOKUP(T67,#REF!,7,0))</f>
      </c>
      <c r="V67" s="284">
        <f t="shared" si="14"/>
      </c>
      <c r="W67" s="284">
        <f t="shared" si="5"/>
      </c>
    </row>
    <row r="68" spans="1:23" ht="24.75" customHeight="1">
      <c r="A68" s="259" t="s">
        <v>1664</v>
      </c>
      <c r="B68" s="222" t="s">
        <v>1665</v>
      </c>
      <c r="C68" s="503" t="s">
        <v>1666</v>
      </c>
      <c r="D68" s="504"/>
      <c r="E68" s="266" t="s">
        <v>0</v>
      </c>
      <c r="F68" s="1"/>
      <c r="G68" s="1"/>
      <c r="M68" s="179"/>
      <c r="N68" s="179"/>
      <c r="S68" s="280">
        <v>61</v>
      </c>
      <c r="T68" s="281">
        <f>'選手登録'!F77</f>
      </c>
      <c r="U68" s="281">
        <f>IF(T68="","",VLOOKUP(T68,#REF!,7,0))</f>
      </c>
      <c r="V68" s="284">
        <f t="shared" si="14"/>
      </c>
      <c r="W68" s="284">
        <f t="shared" si="5"/>
      </c>
    </row>
    <row r="69" spans="1:23" ht="24.75" customHeight="1">
      <c r="A69" s="261">
        <v>1</v>
      </c>
      <c r="B69" s="233"/>
      <c r="C69" s="482">
        <f>IF(ISBLANK(B69),"",VLOOKUP(B69,女,18,0))</f>
      </c>
      <c r="D69" s="483"/>
      <c r="E69" s="267">
        <f>IF(ISBLANK(B69),"",VLOOKUP(B69,女,4,0))</f>
      </c>
      <c r="F69" s="1"/>
      <c r="G69" s="1"/>
      <c r="M69" s="178"/>
      <c r="N69" s="178"/>
      <c r="S69" s="280">
        <v>62</v>
      </c>
      <c r="T69" s="281">
        <f>'選手登録'!F78</f>
      </c>
      <c r="U69" s="281">
        <f>IF(T69="","",VLOOKUP(T69,#REF!,7,0))</f>
      </c>
      <c r="V69" s="284">
        <f t="shared" si="14"/>
      </c>
      <c r="W69" s="284">
        <f t="shared" si="5"/>
      </c>
    </row>
    <row r="70" spans="1:23" ht="24.75" customHeight="1">
      <c r="A70" s="261">
        <v>2</v>
      </c>
      <c r="B70" s="233"/>
      <c r="C70" s="473">
        <f>IF(ISBLANK(B70),"",VLOOKUP(B70,女,18,0))</f>
      </c>
      <c r="D70" s="474"/>
      <c r="E70" s="267">
        <f>IF(ISBLANK(B70),"",VLOOKUP(B70,女,4,0))</f>
      </c>
      <c r="F70" s="1"/>
      <c r="G70" s="1"/>
      <c r="M70" s="214"/>
      <c r="N70" s="214"/>
      <c r="S70" s="280">
        <v>63</v>
      </c>
      <c r="T70" s="281">
        <f>'選手登録'!F79</f>
      </c>
      <c r="U70" s="281">
        <f>IF(T70="","",VLOOKUP(T70,#REF!,7,0))</f>
      </c>
      <c r="V70" s="284">
        <f t="shared" si="14"/>
      </c>
      <c r="W70" s="284">
        <f t="shared" si="5"/>
      </c>
    </row>
    <row r="71" spans="1:23" ht="24.75" customHeight="1">
      <c r="A71" s="261">
        <v>3</v>
      </c>
      <c r="B71" s="233"/>
      <c r="C71" s="473">
        <f>IF(ISBLANK(B71),"",VLOOKUP(B71,女,18,0))</f>
      </c>
      <c r="D71" s="474"/>
      <c r="E71" s="268">
        <f>IF(ISBLANK(B71),"",VLOOKUP(B71,女,4,0))</f>
      </c>
      <c r="F71" s="1"/>
      <c r="G71" s="1"/>
      <c r="M71" s="214"/>
      <c r="N71" s="214"/>
      <c r="S71" s="280">
        <v>64</v>
      </c>
      <c r="T71" s="281">
        <f>'選手登録'!F80</f>
      </c>
      <c r="U71" s="281">
        <f>IF(T71="","",VLOOKUP(T71,#REF!,7,0))</f>
      </c>
      <c r="V71" s="284">
        <f t="shared" si="14"/>
      </c>
      <c r="W71" s="284">
        <f t="shared" si="5"/>
      </c>
    </row>
    <row r="72" spans="1:23" ht="24.75" customHeight="1">
      <c r="A72" s="261">
        <v>4</v>
      </c>
      <c r="B72" s="233"/>
      <c r="C72" s="473">
        <f>IF(ISBLANK(B72),"",VLOOKUP(B72,女,18,0))</f>
      </c>
      <c r="D72" s="474"/>
      <c r="E72" s="268">
        <f>IF(ISBLANK(B72),"",VLOOKUP(B72,女,4,0))</f>
      </c>
      <c r="F72" s="1"/>
      <c r="G72" s="1"/>
      <c r="M72" s="214"/>
      <c r="N72" s="214"/>
      <c r="S72" s="280">
        <v>65</v>
      </c>
      <c r="T72" s="281">
        <f>'選手登録'!F81</f>
      </c>
      <c r="U72" s="281">
        <f>IF(T72="","",VLOOKUP(T72,#REF!,7,0))</f>
      </c>
      <c r="V72" s="284">
        <f aca="true" t="shared" si="17" ref="V72:V79">IF(T72="","",_xlfn.IFERROR(VLOOKUP(T72,Z$10:AA$36,2,0),""))</f>
      </c>
      <c r="W72" s="284">
        <f t="shared" si="5"/>
      </c>
    </row>
    <row r="73" spans="1:23" ht="24.75" customHeight="1" thickBot="1">
      <c r="A73" s="264">
        <v>5</v>
      </c>
      <c r="B73" s="240"/>
      <c r="C73" s="501">
        <f>IF(ISBLANK(B73),"",VLOOKUP(B73,女,18,0))</f>
      </c>
      <c r="D73" s="485"/>
      <c r="E73" s="269">
        <f>IF(ISBLANK(B73),"",VLOOKUP(B73,女,4,0))</f>
      </c>
      <c r="F73" s="1"/>
      <c r="G73" s="1"/>
      <c r="M73" s="214"/>
      <c r="N73" s="214"/>
      <c r="S73" s="280">
        <v>66</v>
      </c>
      <c r="T73" s="281">
        <f>'選手登録'!F82</f>
      </c>
      <c r="U73" s="281">
        <f>IF(T73="","",VLOOKUP(T73,#REF!,7,0))</f>
      </c>
      <c r="V73" s="284">
        <f t="shared" si="17"/>
      </c>
      <c r="W73" s="284">
        <f aca="true" t="shared" si="18" ref="W73:W136">IF(U73="",V73,"")</f>
      </c>
    </row>
    <row r="74" spans="1:23" ht="16.5" customHeight="1">
      <c r="A74" s="210"/>
      <c r="B74" s="214"/>
      <c r="C74" s="213"/>
      <c r="D74" s="214"/>
      <c r="E74" s="178"/>
      <c r="F74" s="215"/>
      <c r="G74" s="219"/>
      <c r="H74" s="1"/>
      <c r="I74" s="1"/>
      <c r="L74" s="214"/>
      <c r="M74" s="214"/>
      <c r="S74" s="280">
        <v>67</v>
      </c>
      <c r="T74" s="281">
        <f>'選手登録'!F83</f>
      </c>
      <c r="U74" s="281">
        <f>IF(T74="","",VLOOKUP(T74,#REF!,7,0))</f>
      </c>
      <c r="V74" s="284">
        <f>IF(T74="","",_xlfn.IFERROR(VLOOKUP(T74,Z$10:AA$36,2,0),""))</f>
      </c>
      <c r="W74" s="284">
        <f t="shared" si="18"/>
      </c>
    </row>
    <row r="75" spans="1:23" ht="24.75" customHeight="1">
      <c r="A75" s="210"/>
      <c r="B75" s="214"/>
      <c r="C75" s="179"/>
      <c r="D75" s="518" t="s">
        <v>1687</v>
      </c>
      <c r="E75" s="518"/>
      <c r="F75" s="481">
        <f>IF(ISBLANK('選手登録'!L5),"",'選手登録'!L5&amp;"  "&amp;'選手登録'!M5)</f>
      </c>
      <c r="G75" s="521"/>
      <c r="H75" s="521"/>
      <c r="I75" s="167" t="s">
        <v>1802</v>
      </c>
      <c r="J75" s="524">
        <f>IF(L42="","",L42)</f>
      </c>
      <c r="K75" s="524"/>
      <c r="L75" s="214"/>
      <c r="M75" s="214"/>
      <c r="S75" s="280">
        <v>68</v>
      </c>
      <c r="T75" s="281">
        <f>'選手登録'!F84</f>
      </c>
      <c r="U75" s="281">
        <f>IF(T75="","",VLOOKUP(T75,#REF!,7,0))</f>
      </c>
      <c r="V75" s="284">
        <f>IF(T75="","",_xlfn.IFERROR(VLOOKUP(T75,Z$10:AA$36,2,0),""))</f>
      </c>
      <c r="W75" s="284">
        <f t="shared" si="18"/>
      </c>
    </row>
    <row r="76" spans="19:23" ht="13.5">
      <c r="S76" s="280">
        <v>69</v>
      </c>
      <c r="T76" s="281">
        <f>'選手登録'!F85</f>
      </c>
      <c r="U76" s="281">
        <f>IF(T76="","",VLOOKUP(T76,#REF!,7,0))</f>
      </c>
      <c r="V76" s="284">
        <f>IF(T76="","",_xlfn.IFERROR(VLOOKUP(T76,Z$10:AA$36,2,0),""))</f>
      </c>
      <c r="W76" s="284">
        <f t="shared" si="18"/>
      </c>
    </row>
    <row r="77" spans="19:23" ht="13.5">
      <c r="S77" s="280">
        <v>70</v>
      </c>
      <c r="T77" s="281">
        <f>'選手登録'!F86</f>
      </c>
      <c r="U77" s="281">
        <f>IF(T77="","",VLOOKUP(T77,#REF!,7,0))</f>
      </c>
      <c r="V77" s="284">
        <f t="shared" si="17"/>
      </c>
      <c r="W77" s="284">
        <f t="shared" si="18"/>
      </c>
    </row>
    <row r="78" spans="1:23" ht="15" customHeight="1">
      <c r="A78" s="175"/>
      <c r="B78" s="175"/>
      <c r="C78" s="175"/>
      <c r="D78" s="175"/>
      <c r="E78" s="175"/>
      <c r="F78" s="175"/>
      <c r="G78" s="175"/>
      <c r="H78" s="175"/>
      <c r="I78" s="175"/>
      <c r="J78" s="175"/>
      <c r="K78" s="175"/>
      <c r="L78" s="175"/>
      <c r="M78" s="176" t="s">
        <v>1662</v>
      </c>
      <c r="N78" s="176"/>
      <c r="S78" s="280">
        <v>71</v>
      </c>
      <c r="T78" s="281">
        <f>'選手登録'!F87</f>
      </c>
      <c r="U78" s="281">
        <f>IF(T78="","",VLOOKUP(T78,#REF!,7,0))</f>
      </c>
      <c r="V78" s="284">
        <f t="shared" si="17"/>
      </c>
      <c r="W78" s="284">
        <f t="shared" si="18"/>
      </c>
    </row>
    <row r="79" spans="1:23" ht="18.75" customHeight="1">
      <c r="A79" s="490" t="str">
        <f>"第"&amp;VLOOKUP('選手登録'!T$1,'選手登録'!AM:AX,6)&amp;"回　広島市中学校総合体育大会《駅伝競技の部》申込一覧表"</f>
        <v>第71回　広島市中学校総合体育大会《駅伝競技の部》申込一覧表</v>
      </c>
      <c r="B79" s="490"/>
      <c r="C79" s="490"/>
      <c r="D79" s="490"/>
      <c r="E79" s="490"/>
      <c r="F79" s="490"/>
      <c r="G79" s="490"/>
      <c r="H79" s="490"/>
      <c r="I79" s="490"/>
      <c r="J79" s="490"/>
      <c r="K79" s="490"/>
      <c r="L79" s="490"/>
      <c r="M79" s="221"/>
      <c r="N79" s="221"/>
      <c r="S79" s="280">
        <v>72</v>
      </c>
      <c r="T79" s="281">
        <f>'選手登録'!F88</f>
      </c>
      <c r="U79" s="281">
        <f>IF(T79="","",VLOOKUP(T79,#REF!,7,0))</f>
      </c>
      <c r="V79" s="284">
        <f t="shared" si="17"/>
      </c>
      <c r="W79" s="284">
        <f t="shared" si="18"/>
      </c>
    </row>
    <row r="80" spans="1:23" ht="18.75" customHeight="1" thickBot="1">
      <c r="A80" s="175"/>
      <c r="B80" s="175"/>
      <c r="C80" s="175"/>
      <c r="D80" s="175"/>
      <c r="E80" s="175"/>
      <c r="F80" s="175"/>
      <c r="G80" s="175"/>
      <c r="H80" s="175"/>
      <c r="I80" s="175"/>
      <c r="J80" s="175"/>
      <c r="K80" s="175"/>
      <c r="L80" s="175"/>
      <c r="M80" s="175"/>
      <c r="S80" s="280">
        <v>73</v>
      </c>
      <c r="T80" s="281">
        <f>'選手登録'!F89</f>
      </c>
      <c r="U80" s="281">
        <f>IF(T80="","",VLOOKUP(T80,#REF!,7,0))</f>
      </c>
      <c r="V80" s="284">
        <f aca="true" t="shared" si="19" ref="V80:V87">IF(T80="","",_xlfn.IFERROR(VLOOKUP(T80,Z$10:AA$36,2,0),""))</f>
      </c>
      <c r="W80" s="284">
        <f t="shared" si="18"/>
      </c>
    </row>
    <row r="81" spans="1:23" ht="18.75" customHeight="1">
      <c r="A81" s="491" t="s">
        <v>1642</v>
      </c>
      <c r="B81" s="492"/>
      <c r="C81" s="177" t="s">
        <v>1643</v>
      </c>
      <c r="D81" s="493" t="s">
        <v>26</v>
      </c>
      <c r="E81" s="494"/>
      <c r="F81" s="495"/>
      <c r="G81" s="178"/>
      <c r="H81" s="178"/>
      <c r="I81" s="175"/>
      <c r="J81" s="178"/>
      <c r="K81" s="178"/>
      <c r="L81" s="178"/>
      <c r="M81" s="178"/>
      <c r="S81" s="280">
        <v>74</v>
      </c>
      <c r="T81" s="281">
        <f>'選手登録'!F90</f>
      </c>
      <c r="U81" s="281">
        <f>IF(T81="","",VLOOKUP(T81,#REF!,7,0))</f>
      </c>
      <c r="V81" s="284">
        <f t="shared" si="19"/>
      </c>
      <c r="W81" s="284">
        <f t="shared" si="18"/>
      </c>
    </row>
    <row r="82" spans="1:23" ht="18.75" customHeight="1" thickBot="1">
      <c r="A82" s="496">
        <f>IF(ISBLANK('選手登録'!G$5),"",VLOOKUP('選手登録'!G$5,登録,10,0))</f>
      </c>
      <c r="B82" s="497"/>
      <c r="C82" s="230">
        <f>IF(ISBLANK('選手登録'!G$5),"",VLOOKUP('選手登録'!G$5,登録,11,0))</f>
      </c>
      <c r="D82" s="498">
        <f>IF(ISBLANK('選手登録'!G$5),"",VLOOKUP('選手登録'!G$5,登録,2,0))</f>
      </c>
      <c r="E82" s="499"/>
      <c r="F82" s="231" t="s">
        <v>1690</v>
      </c>
      <c r="G82" s="178"/>
      <c r="H82" s="178"/>
      <c r="I82" s="175"/>
      <c r="J82" s="178"/>
      <c r="K82" s="178"/>
      <c r="L82" s="178"/>
      <c r="M82" s="178"/>
      <c r="S82" s="280">
        <v>75</v>
      </c>
      <c r="T82" s="281">
        <f>'選手登録'!F91</f>
      </c>
      <c r="U82" s="281">
        <f>IF(T82="","",VLOOKUP(T82,#REF!,7,0))</f>
      </c>
      <c r="V82" s="284">
        <f t="shared" si="19"/>
      </c>
      <c r="W82" s="284">
        <f t="shared" si="18"/>
      </c>
    </row>
    <row r="83" spans="1:23" ht="18.75" customHeight="1" thickBot="1">
      <c r="A83" s="175"/>
      <c r="B83" s="175"/>
      <c r="C83" s="175"/>
      <c r="D83" s="179"/>
      <c r="E83" s="180"/>
      <c r="F83" s="178"/>
      <c r="G83" s="178"/>
      <c r="H83" s="178"/>
      <c r="I83" s="175"/>
      <c r="J83" s="178"/>
      <c r="K83" s="178"/>
      <c r="L83" s="178"/>
      <c r="M83" s="178"/>
      <c r="S83" s="280">
        <v>76</v>
      </c>
      <c r="T83" s="281">
        <f>'選手登録'!F92</f>
      </c>
      <c r="U83" s="281">
        <f>IF(T83="","",VLOOKUP(T83,#REF!,7,0))</f>
      </c>
      <c r="V83" s="284">
        <f t="shared" si="19"/>
      </c>
      <c r="W83" s="284">
        <f t="shared" si="18"/>
      </c>
    </row>
    <row r="84" spans="1:23" ht="18.75" customHeight="1" thickBot="1">
      <c r="A84" s="486" t="s">
        <v>1663</v>
      </c>
      <c r="B84" s="487"/>
      <c r="C84" s="181" t="s">
        <v>11</v>
      </c>
      <c r="D84" s="476">
        <f>IF(ISBLANK('選手登録'!G$5),"",'選手登録'!G$5)</f>
      </c>
      <c r="E84" s="478"/>
      <c r="F84" s="175"/>
      <c r="G84" s="175"/>
      <c r="H84" s="175"/>
      <c r="I84" s="175"/>
      <c r="J84" s="175"/>
      <c r="K84" s="175"/>
      <c r="L84" s="175"/>
      <c r="M84" s="175"/>
      <c r="S84" s="280">
        <v>77</v>
      </c>
      <c r="T84" s="281">
        <f>'選手登録'!F93</f>
      </c>
      <c r="U84" s="281">
        <f>IF(T84="","",VLOOKUP(T84,#REF!,7,0))</f>
      </c>
      <c r="V84" s="284">
        <f t="shared" si="19"/>
      </c>
      <c r="W84" s="284">
        <f t="shared" si="18"/>
      </c>
    </row>
    <row r="85" spans="1:23" ht="24.75" customHeight="1">
      <c r="A85" s="182"/>
      <c r="B85" s="360" t="s">
        <v>1725</v>
      </c>
      <c r="C85" s="361"/>
      <c r="D85" s="361"/>
      <c r="E85" s="361"/>
      <c r="F85" s="361"/>
      <c r="G85" s="362"/>
      <c r="H85" s="232"/>
      <c r="S85" s="280">
        <v>78</v>
      </c>
      <c r="T85" s="281">
        <f>'選手登録'!F94</f>
      </c>
      <c r="U85" s="281">
        <f>IF(T85="","",VLOOKUP(T85,#REF!,7,0))</f>
      </c>
      <c r="V85" s="284">
        <f t="shared" si="19"/>
      </c>
      <c r="W85" s="284">
        <f t="shared" si="18"/>
      </c>
    </row>
    <row r="86" spans="1:23" ht="24.75" customHeight="1" thickBot="1">
      <c r="A86" s="312" t="s">
        <v>1664</v>
      </c>
      <c r="B86" s="275" t="s">
        <v>1665</v>
      </c>
      <c r="C86" s="488" t="s">
        <v>1668</v>
      </c>
      <c r="D86" s="489"/>
      <c r="E86" s="276" t="s">
        <v>0</v>
      </c>
      <c r="F86" s="277" t="s">
        <v>1693</v>
      </c>
      <c r="G86" s="278" t="s">
        <v>1667</v>
      </c>
      <c r="H86" s="210"/>
      <c r="S86" s="280">
        <v>79</v>
      </c>
      <c r="T86" s="281">
        <f>'選手登録'!F95</f>
      </c>
      <c r="U86" s="281">
        <f>IF(T86="","",VLOOKUP(T86,#REF!,7,0))</f>
      </c>
      <c r="V86" s="284">
        <f t="shared" si="19"/>
      </c>
      <c r="W86" s="284">
        <f t="shared" si="18"/>
      </c>
    </row>
    <row r="87" spans="1:23" ht="24.75" customHeight="1" thickTop="1">
      <c r="A87" s="313" t="s">
        <v>1669</v>
      </c>
      <c r="B87" s="315"/>
      <c r="C87" s="482">
        <f aca="true" t="shared" si="20" ref="C87:C95">IF(ISBLANK(B87),"",VLOOKUP(B87,男,18,0))</f>
      </c>
      <c r="D87" s="483"/>
      <c r="E87" s="256">
        <f>IF(ISBLANK(B87),"",VLOOKUP(B87,男,4,0))</f>
      </c>
      <c r="F87" s="271"/>
      <c r="G87" s="272"/>
      <c r="H87" s="216"/>
      <c r="S87" s="280">
        <v>80</v>
      </c>
      <c r="T87" s="281">
        <f>'選手登録'!F96</f>
      </c>
      <c r="U87" s="281">
        <f>IF(T87="","",VLOOKUP(T87,#REF!,7,0))</f>
      </c>
      <c r="V87" s="284">
        <f t="shared" si="19"/>
      </c>
      <c r="W87" s="284">
        <f t="shared" si="18"/>
      </c>
    </row>
    <row r="88" spans="1:23" ht="24.75" customHeight="1">
      <c r="A88" s="314" t="s">
        <v>1670</v>
      </c>
      <c r="B88" s="316"/>
      <c r="C88" s="473">
        <f t="shared" si="20"/>
      </c>
      <c r="D88" s="474"/>
      <c r="E88" s="235">
        <f aca="true" t="shared" si="21" ref="E88:E95">IF(ISBLANK(B88),"",VLOOKUP(B88,男,4,0))</f>
      </c>
      <c r="F88" s="233"/>
      <c r="G88" s="224"/>
      <c r="H88" s="217"/>
      <c r="S88" s="280"/>
      <c r="T88" s="280"/>
      <c r="U88" s="281">
        <f>IF(T88="","",VLOOKUP(T88,#REF!,7,0))</f>
      </c>
      <c r="V88" s="320">
        <f>COUNT(V10:V87)</f>
        <v>0</v>
      </c>
      <c r="W88" s="320">
        <f>COUNT(W10:W87)</f>
        <v>0</v>
      </c>
    </row>
    <row r="89" spans="1:24" ht="24.75" customHeight="1">
      <c r="A89" s="314" t="s">
        <v>1671</v>
      </c>
      <c r="B89" s="316"/>
      <c r="C89" s="473">
        <f t="shared" si="20"/>
      </c>
      <c r="D89" s="474"/>
      <c r="E89" s="235">
        <f t="shared" si="21"/>
      </c>
      <c r="F89" s="233"/>
      <c r="G89" s="224"/>
      <c r="H89" s="217"/>
      <c r="S89" s="322"/>
      <c r="T89" s="321"/>
      <c r="U89" s="127">
        <f>IF(T89="","",VLOOKUP(T89,#REF!,7,0))</f>
      </c>
      <c r="V89" s="164"/>
      <c r="W89" s="164"/>
      <c r="X89" s="164"/>
    </row>
    <row r="90" spans="1:24" ht="24.75" customHeight="1">
      <c r="A90" s="314" t="s">
        <v>1672</v>
      </c>
      <c r="B90" s="316"/>
      <c r="C90" s="473">
        <f t="shared" si="20"/>
      </c>
      <c r="D90" s="474"/>
      <c r="E90" s="234">
        <f t="shared" si="21"/>
      </c>
      <c r="F90" s="233"/>
      <c r="G90" s="225"/>
      <c r="H90" s="215"/>
      <c r="I90" s="1"/>
      <c r="J90" s="1"/>
      <c r="S90" s="112"/>
      <c r="T90" s="127"/>
      <c r="U90" s="127">
        <f>IF(T90="","",VLOOKUP(T90,#REF!,7,0))</f>
      </c>
      <c r="V90" s="164"/>
      <c r="W90" s="164"/>
      <c r="X90" s="164"/>
    </row>
    <row r="91" spans="1:23" ht="24.75" customHeight="1">
      <c r="A91" s="314" t="s">
        <v>1673</v>
      </c>
      <c r="B91" s="316"/>
      <c r="C91" s="473">
        <f t="shared" si="20"/>
      </c>
      <c r="D91" s="474"/>
      <c r="E91" s="234">
        <f t="shared" si="21"/>
      </c>
      <c r="F91" s="233"/>
      <c r="G91" s="224"/>
      <c r="H91" s="217"/>
      <c r="I91" s="1"/>
      <c r="J91" s="1"/>
      <c r="S91" s="280">
        <v>1</v>
      </c>
      <c r="T91" s="281">
        <f>'選手登録'!F104</f>
      </c>
      <c r="U91" s="281">
        <f>IF(T91="","",VLOOKUP(T91,#REF!,7,0))</f>
      </c>
      <c r="V91" s="284">
        <f aca="true" t="shared" si="22" ref="V91:V122">IF(T91="","",_xlfn.IFERROR(VLOOKUP(T91,Z$39:AA$60,2,0),""))</f>
      </c>
      <c r="W91" s="284">
        <f t="shared" si="18"/>
      </c>
    </row>
    <row r="92" spans="1:23" ht="24.75" customHeight="1">
      <c r="A92" s="314" t="s">
        <v>1674</v>
      </c>
      <c r="B92" s="316"/>
      <c r="C92" s="473">
        <f t="shared" si="20"/>
      </c>
      <c r="D92" s="474"/>
      <c r="E92" s="236">
        <f t="shared" si="21"/>
      </c>
      <c r="F92" s="233"/>
      <c r="G92" s="226"/>
      <c r="H92" s="217"/>
      <c r="I92" s="1"/>
      <c r="J92" s="1"/>
      <c r="S92" s="280">
        <v>2</v>
      </c>
      <c r="T92" s="281">
        <f>'選手登録'!F105</f>
      </c>
      <c r="U92" s="281">
        <f>IF(T92="","",VLOOKUP(T92,#REF!,7,0))</f>
      </c>
      <c r="V92" s="284">
        <f t="shared" si="22"/>
      </c>
      <c r="W92" s="284">
        <f t="shared" si="18"/>
      </c>
    </row>
    <row r="93" spans="1:23" ht="24.75" customHeight="1">
      <c r="A93" s="470" t="s">
        <v>1675</v>
      </c>
      <c r="B93" s="316"/>
      <c r="C93" s="473">
        <f t="shared" si="20"/>
      </c>
      <c r="D93" s="474"/>
      <c r="E93" s="237">
        <f t="shared" si="21"/>
      </c>
      <c r="F93" s="233"/>
      <c r="G93" s="223"/>
      <c r="H93" s="217"/>
      <c r="I93" s="1"/>
      <c r="J93" s="1"/>
      <c r="S93" s="280">
        <v>3</v>
      </c>
      <c r="T93" s="281">
        <f>'選手登録'!F106</f>
      </c>
      <c r="U93" s="281">
        <f>IF(T93="","",VLOOKUP(T93,#REF!,7,0))</f>
      </c>
      <c r="V93" s="284">
        <f t="shared" si="22"/>
      </c>
      <c r="W93" s="284">
        <f t="shared" si="18"/>
      </c>
    </row>
    <row r="94" spans="1:23" ht="24.75" customHeight="1">
      <c r="A94" s="471"/>
      <c r="B94" s="316"/>
      <c r="C94" s="473">
        <f t="shared" si="20"/>
      </c>
      <c r="D94" s="474"/>
      <c r="E94" s="235">
        <f t="shared" si="21"/>
      </c>
      <c r="F94" s="233"/>
      <c r="G94" s="224"/>
      <c r="H94" s="217"/>
      <c r="I94" s="1"/>
      <c r="J94" s="1"/>
      <c r="S94" s="280">
        <v>4</v>
      </c>
      <c r="T94" s="281">
        <f>'選手登録'!F107</f>
      </c>
      <c r="U94" s="281">
        <f>IF(T94="","",VLOOKUP(T94,#REF!,7,0))</f>
      </c>
      <c r="V94" s="284">
        <f t="shared" si="22"/>
      </c>
      <c r="W94" s="284">
        <f t="shared" si="18"/>
      </c>
    </row>
    <row r="95" spans="1:23" ht="24.75" customHeight="1" thickBot="1">
      <c r="A95" s="472"/>
      <c r="B95" s="317"/>
      <c r="C95" s="484">
        <f t="shared" si="20"/>
      </c>
      <c r="D95" s="485"/>
      <c r="E95" s="238">
        <f t="shared" si="21"/>
      </c>
      <c r="F95" s="240"/>
      <c r="G95" s="227"/>
      <c r="H95" s="217"/>
      <c r="I95" s="1"/>
      <c r="J95" s="1"/>
      <c r="S95" s="280">
        <v>5</v>
      </c>
      <c r="T95" s="281">
        <f>'選手登録'!F108</f>
      </c>
      <c r="U95" s="281">
        <f>IF(T95="","",VLOOKUP(T95,#REF!,7,0))</f>
      </c>
      <c r="V95" s="284">
        <f t="shared" si="22"/>
      </c>
      <c r="W95" s="284">
        <f t="shared" si="18"/>
      </c>
    </row>
    <row r="96" spans="1:23" ht="19.5" customHeight="1" thickBot="1">
      <c r="A96" s="184"/>
      <c r="B96" s="185"/>
      <c r="C96" s="176"/>
      <c r="D96" s="186"/>
      <c r="E96" s="257"/>
      <c r="F96" s="180"/>
      <c r="G96" s="186"/>
      <c r="H96" s="187"/>
      <c r="I96" s="187"/>
      <c r="J96" s="180"/>
      <c r="K96" s="186"/>
      <c r="L96" s="187"/>
      <c r="M96" s="187"/>
      <c r="N96" s="1"/>
      <c r="O96" s="1"/>
      <c r="S96" s="280">
        <v>6</v>
      </c>
      <c r="T96" s="281">
        <f>'選手登録'!F109</f>
      </c>
      <c r="U96" s="281">
        <f>IF(T96="","",VLOOKUP(T96,#REF!,7,0))</f>
      </c>
      <c r="V96" s="284">
        <f t="shared" si="22"/>
      </c>
      <c r="W96" s="284">
        <f t="shared" si="18"/>
      </c>
    </row>
    <row r="97" spans="1:23" ht="18.75" customHeight="1" thickBot="1">
      <c r="A97" s="486" t="s">
        <v>1676</v>
      </c>
      <c r="B97" s="487"/>
      <c r="C97" s="181" t="s">
        <v>11</v>
      </c>
      <c r="D97" s="476">
        <f>IF(ISBLANK('選手登録'!G$5),"",'選手登録'!G$5)</f>
      </c>
      <c r="E97" s="478"/>
      <c r="F97" s="175"/>
      <c r="G97" s="175"/>
      <c r="H97" s="175"/>
      <c r="I97" s="175"/>
      <c r="J97" s="175"/>
      <c r="K97" s="175"/>
      <c r="L97" s="175"/>
      <c r="M97" s="179"/>
      <c r="N97" s="1"/>
      <c r="O97" s="1"/>
      <c r="S97" s="280">
        <v>7</v>
      </c>
      <c r="T97" s="281">
        <f>'選手登録'!F110</f>
      </c>
      <c r="U97" s="281">
        <f>IF(T97="","",VLOOKUP(T97,#REF!,7,0))</f>
      </c>
      <c r="V97" s="284">
        <f t="shared" si="22"/>
      </c>
      <c r="W97" s="284">
        <f t="shared" si="18"/>
      </c>
    </row>
    <row r="98" spans="1:23" ht="24.75" customHeight="1">
      <c r="A98" s="182"/>
      <c r="B98" s="360" t="s">
        <v>1725</v>
      </c>
      <c r="C98" s="361"/>
      <c r="D98" s="361"/>
      <c r="E98" s="361"/>
      <c r="F98" s="361"/>
      <c r="G98" s="362"/>
      <c r="H98" s="178"/>
      <c r="I98" s="1"/>
      <c r="J98" s="1"/>
      <c r="S98" s="280">
        <v>8</v>
      </c>
      <c r="T98" s="281">
        <f>'選手登録'!F111</f>
      </c>
      <c r="U98" s="281">
        <f>IF(T98="","",VLOOKUP(T98,#REF!,7,0))</f>
      </c>
      <c r="V98" s="284">
        <f t="shared" si="22"/>
      </c>
      <c r="W98" s="284">
        <f t="shared" si="18"/>
      </c>
    </row>
    <row r="99" spans="1:23" ht="24.75" customHeight="1" thickBot="1">
      <c r="A99" s="312" t="s">
        <v>1664</v>
      </c>
      <c r="B99" s="275" t="s">
        <v>1665</v>
      </c>
      <c r="C99" s="488" t="s">
        <v>1668</v>
      </c>
      <c r="D99" s="489"/>
      <c r="E99" s="276" t="s">
        <v>0</v>
      </c>
      <c r="F99" s="277" t="s">
        <v>1694</v>
      </c>
      <c r="G99" s="278" t="s">
        <v>1667</v>
      </c>
      <c r="H99" s="210"/>
      <c r="I99" s="1"/>
      <c r="J99" s="1"/>
      <c r="S99" s="280">
        <v>9</v>
      </c>
      <c r="T99" s="281">
        <f>'選手登録'!F112</f>
      </c>
      <c r="U99" s="281">
        <f>IF(T99="","",VLOOKUP(T99,#REF!,7,0))</f>
      </c>
      <c r="V99" s="284">
        <f t="shared" si="22"/>
      </c>
      <c r="W99" s="284">
        <f t="shared" si="18"/>
      </c>
    </row>
    <row r="100" spans="1:23" ht="24.75" customHeight="1" thickTop="1">
      <c r="A100" s="313" t="s">
        <v>1669</v>
      </c>
      <c r="B100" s="315"/>
      <c r="C100" s="482">
        <f aca="true" t="shared" si="23" ref="C100:C107">IF(ISBLANK(B100),"",VLOOKUP(B100,女,18,0))</f>
      </c>
      <c r="D100" s="483"/>
      <c r="E100" s="279">
        <f aca="true" t="shared" si="24" ref="E100:E107">IF(ISBLANK(B100),"",VLOOKUP(B100,女,4,0))</f>
      </c>
      <c r="F100" s="271"/>
      <c r="G100" s="223"/>
      <c r="H100" s="217"/>
      <c r="I100" s="1"/>
      <c r="J100" s="1"/>
      <c r="S100" s="280">
        <v>10</v>
      </c>
      <c r="T100" s="281">
        <f>'選手登録'!F113</f>
      </c>
      <c r="U100" s="281">
        <f>IF(T100="","",VLOOKUP(T100,#REF!,7,0))</f>
      </c>
      <c r="V100" s="284">
        <f t="shared" si="22"/>
      </c>
      <c r="W100" s="284">
        <f t="shared" si="18"/>
      </c>
    </row>
    <row r="101" spans="1:23" ht="24.75" customHeight="1">
      <c r="A101" s="314" t="s">
        <v>1677</v>
      </c>
      <c r="B101" s="316"/>
      <c r="C101" s="473">
        <f t="shared" si="23"/>
      </c>
      <c r="D101" s="474"/>
      <c r="E101" s="235">
        <f t="shared" si="24"/>
      </c>
      <c r="F101" s="233"/>
      <c r="G101" s="224"/>
      <c r="H101" s="217"/>
      <c r="I101" s="1"/>
      <c r="J101" s="1"/>
      <c r="S101" s="280">
        <v>11</v>
      </c>
      <c r="T101" s="281">
        <f>'選手登録'!F114</f>
      </c>
      <c r="U101" s="281">
        <f>IF(T101="","",VLOOKUP(T101,#REF!,7,0))</f>
      </c>
      <c r="V101" s="284">
        <f t="shared" si="22"/>
      </c>
      <c r="W101" s="284">
        <f t="shared" si="18"/>
      </c>
    </row>
    <row r="102" spans="1:23" ht="24.75" customHeight="1">
      <c r="A102" s="314" t="s">
        <v>1678</v>
      </c>
      <c r="B102" s="316"/>
      <c r="C102" s="473">
        <f t="shared" si="23"/>
      </c>
      <c r="D102" s="474"/>
      <c r="E102" s="234">
        <f t="shared" si="24"/>
      </c>
      <c r="F102" s="233"/>
      <c r="G102" s="225"/>
      <c r="H102" s="215"/>
      <c r="I102" s="1"/>
      <c r="J102" s="1"/>
      <c r="S102" s="280">
        <v>12</v>
      </c>
      <c r="T102" s="281">
        <f>'選手登録'!F115</f>
      </c>
      <c r="U102" s="281">
        <f>IF(T102="","",VLOOKUP(T102,#REF!,7,0))</f>
      </c>
      <c r="V102" s="284">
        <f t="shared" si="22"/>
      </c>
      <c r="W102" s="284">
        <f t="shared" si="18"/>
      </c>
    </row>
    <row r="103" spans="1:23" ht="24.75" customHeight="1">
      <c r="A103" s="314" t="s">
        <v>1679</v>
      </c>
      <c r="B103" s="316"/>
      <c r="C103" s="473">
        <f t="shared" si="23"/>
      </c>
      <c r="D103" s="474"/>
      <c r="E103" s="234">
        <f t="shared" si="24"/>
      </c>
      <c r="F103" s="233"/>
      <c r="G103" s="224"/>
      <c r="H103" s="217"/>
      <c r="I103" s="1"/>
      <c r="J103" s="1"/>
      <c r="S103" s="280">
        <v>13</v>
      </c>
      <c r="T103" s="281">
        <f>'選手登録'!F116</f>
      </c>
      <c r="U103" s="281">
        <f>IF(T103="","",VLOOKUP(T103,#REF!,7,0))</f>
      </c>
      <c r="V103" s="284">
        <f t="shared" si="22"/>
      </c>
      <c r="W103" s="284">
        <f t="shared" si="18"/>
      </c>
    </row>
    <row r="104" spans="1:23" ht="24.75" customHeight="1">
      <c r="A104" s="314" t="s">
        <v>1673</v>
      </c>
      <c r="B104" s="316"/>
      <c r="C104" s="473">
        <f t="shared" si="23"/>
      </c>
      <c r="D104" s="474"/>
      <c r="E104" s="236">
        <f t="shared" si="24"/>
      </c>
      <c r="F104" s="233"/>
      <c r="G104" s="226"/>
      <c r="H104" s="217"/>
      <c r="I104" s="1"/>
      <c r="J104" s="1"/>
      <c r="S104" s="280">
        <v>14</v>
      </c>
      <c r="T104" s="281">
        <f>'選手登録'!F117</f>
      </c>
      <c r="U104" s="281">
        <f>IF(T104="","",VLOOKUP(T104,#REF!,7,0))</f>
      </c>
      <c r="V104" s="284">
        <f t="shared" si="22"/>
      </c>
      <c r="W104" s="284">
        <f t="shared" si="18"/>
      </c>
    </row>
    <row r="105" spans="1:23" ht="24.75" customHeight="1">
      <c r="A105" s="470" t="s">
        <v>1675</v>
      </c>
      <c r="B105" s="316"/>
      <c r="C105" s="473">
        <f t="shared" si="23"/>
      </c>
      <c r="D105" s="474"/>
      <c r="E105" s="237">
        <f t="shared" si="24"/>
      </c>
      <c r="F105" s="233"/>
      <c r="G105" s="223"/>
      <c r="H105" s="217"/>
      <c r="I105" s="1"/>
      <c r="J105" s="1"/>
      <c r="S105" s="280">
        <v>15</v>
      </c>
      <c r="T105" s="281">
        <f>'選手登録'!F118</f>
      </c>
      <c r="U105" s="281">
        <f>IF(T105="","",VLOOKUP(T105,#REF!,7,0))</f>
      </c>
      <c r="V105" s="284">
        <f t="shared" si="22"/>
      </c>
      <c r="W105" s="284">
        <f t="shared" si="18"/>
      </c>
    </row>
    <row r="106" spans="1:23" ht="24.75" customHeight="1">
      <c r="A106" s="471"/>
      <c r="B106" s="316"/>
      <c r="C106" s="473">
        <f t="shared" si="23"/>
      </c>
      <c r="D106" s="474"/>
      <c r="E106" s="235">
        <f t="shared" si="24"/>
      </c>
      <c r="F106" s="233"/>
      <c r="G106" s="224"/>
      <c r="H106" s="217"/>
      <c r="I106" s="1"/>
      <c r="J106" s="1"/>
      <c r="S106" s="280">
        <v>16</v>
      </c>
      <c r="T106" s="281">
        <f>'選手登録'!F119</f>
      </c>
      <c r="U106" s="281">
        <f>IF(T106="","",VLOOKUP(T106,#REF!,7,0))</f>
      </c>
      <c r="V106" s="284">
        <f t="shared" si="22"/>
      </c>
      <c r="W106" s="284">
        <f t="shared" si="18"/>
      </c>
    </row>
    <row r="107" spans="1:23" ht="24.75" customHeight="1" thickBot="1">
      <c r="A107" s="472"/>
      <c r="B107" s="317"/>
      <c r="C107" s="484">
        <f t="shared" si="23"/>
      </c>
      <c r="D107" s="485"/>
      <c r="E107" s="238">
        <f t="shared" si="24"/>
      </c>
      <c r="F107" s="240"/>
      <c r="G107" s="227"/>
      <c r="H107" s="217"/>
      <c r="I107" s="1"/>
      <c r="J107" s="1"/>
      <c r="S107" s="280">
        <v>17</v>
      </c>
      <c r="T107" s="281">
        <f>'選手登録'!F120</f>
      </c>
      <c r="U107" s="281">
        <f>IF(T107="","",VLOOKUP(T107,#REF!,7,0))</f>
      </c>
      <c r="V107" s="284">
        <f t="shared" si="22"/>
      </c>
      <c r="W107" s="284">
        <f t="shared" si="18"/>
      </c>
    </row>
    <row r="108" spans="1:23" ht="10.5" customHeight="1" thickBot="1">
      <c r="A108" s="185"/>
      <c r="B108" s="185"/>
      <c r="C108" s="176"/>
      <c r="D108" s="186"/>
      <c r="E108" s="187"/>
      <c r="F108" s="180"/>
      <c r="G108" s="186"/>
      <c r="H108" s="258"/>
      <c r="I108" s="180"/>
      <c r="J108" s="180"/>
      <c r="K108" s="186"/>
      <c r="L108" s="180"/>
      <c r="M108" s="180"/>
      <c r="N108" s="1"/>
      <c r="O108" s="1"/>
      <c r="S108" s="280">
        <v>18</v>
      </c>
      <c r="T108" s="281">
        <f>'選手登録'!F121</f>
      </c>
      <c r="U108" s="281">
        <f>IF(T108="","",VLOOKUP(T108,#REF!,7,0))</f>
      </c>
      <c r="V108" s="284">
        <f t="shared" si="22"/>
      </c>
      <c r="W108" s="284">
        <f t="shared" si="18"/>
      </c>
    </row>
    <row r="109" spans="1:23" ht="17.25" customHeight="1" thickBot="1">
      <c r="A109" s="185"/>
      <c r="B109" s="185"/>
      <c r="C109" s="179"/>
      <c r="D109" s="186"/>
      <c r="E109" s="243"/>
      <c r="F109" s="244" t="s">
        <v>1</v>
      </c>
      <c r="G109" s="245" t="s">
        <v>2</v>
      </c>
      <c r="H109" s="245" t="s">
        <v>1657</v>
      </c>
      <c r="I109" s="246"/>
      <c r="J109" s="180"/>
      <c r="K109" s="186"/>
      <c r="L109" s="165"/>
      <c r="M109" s="165"/>
      <c r="N109" s="1"/>
      <c r="O109" s="1"/>
      <c r="S109" s="280">
        <v>19</v>
      </c>
      <c r="T109" s="281">
        <f>'選手登録'!F122</f>
      </c>
      <c r="U109" s="281">
        <f>IF(T109="","",VLOOKUP(T109,#REF!,7,0))</f>
      </c>
      <c r="V109" s="284">
        <f t="shared" si="22"/>
      </c>
      <c r="W109" s="284">
        <f t="shared" si="18"/>
      </c>
    </row>
    <row r="110" spans="1:23" ht="22.5" customHeight="1" thickBot="1">
      <c r="A110" s="188"/>
      <c r="B110" s="476" t="s">
        <v>1680</v>
      </c>
      <c r="C110" s="477"/>
      <c r="D110" s="477"/>
      <c r="E110" s="478"/>
      <c r="F110" s="323" t="str">
        <f>IF(V$88=0,"",V$88)&amp;"名"</f>
        <v>名</v>
      </c>
      <c r="G110" s="323" t="str">
        <f>IF(V$171=0,"",V$171)&amp;"名"</f>
        <v>名</v>
      </c>
      <c r="H110" s="324" t="str">
        <f>IF(V$172=0,"",V$172)&amp;"名"</f>
        <v>名</v>
      </c>
      <c r="I110" s="247"/>
      <c r="J110" s="248"/>
      <c r="K110" s="249"/>
      <c r="L110" s="189"/>
      <c r="M110" s="189"/>
      <c r="N110" s="1"/>
      <c r="O110" s="1"/>
      <c r="S110" s="280">
        <v>20</v>
      </c>
      <c r="T110" s="281">
        <f>'選手登録'!F123</f>
      </c>
      <c r="U110" s="281">
        <f>IF(T110="","",VLOOKUP(T110,#REF!,7,0))</f>
      </c>
      <c r="V110" s="284">
        <f t="shared" si="22"/>
      </c>
      <c r="W110" s="284">
        <f t="shared" si="18"/>
      </c>
    </row>
    <row r="111" spans="1:23" ht="22.5" customHeight="1" thickBot="1">
      <c r="A111" s="188"/>
      <c r="B111" s="476" t="s">
        <v>1681</v>
      </c>
      <c r="C111" s="477"/>
      <c r="D111" s="477"/>
      <c r="E111" s="478"/>
      <c r="F111" s="323" t="str">
        <f>IF(W$88=0,"",W$88)&amp;"名"</f>
        <v>名</v>
      </c>
      <c r="G111" s="323" t="str">
        <f>IF(W$171=0,"",W$171)&amp;"名"</f>
        <v>名</v>
      </c>
      <c r="H111" s="325" t="str">
        <f>IF(W$172=0,"",W$172)&amp;"名"</f>
        <v>名</v>
      </c>
      <c r="I111" s="479" t="s">
        <v>1695</v>
      </c>
      <c r="J111" s="479"/>
      <c r="K111" s="325" t="str">
        <f>IF(W$172=0,"",W$172*100)&amp;"円"</f>
        <v>円</v>
      </c>
      <c r="L111" s="190"/>
      <c r="M111" s="190"/>
      <c r="N111" s="1"/>
      <c r="O111" s="1"/>
      <c r="S111" s="280">
        <v>21</v>
      </c>
      <c r="T111" s="281">
        <f>'選手登録'!F124</f>
      </c>
      <c r="U111" s="281">
        <f>IF(T111="","",VLOOKUP(T111,#REF!,7,0))</f>
      </c>
      <c r="V111" s="284">
        <f t="shared" si="22"/>
      </c>
      <c r="W111" s="284">
        <f t="shared" si="18"/>
      </c>
    </row>
    <row r="112" spans="1:23" ht="24.75" customHeight="1">
      <c r="A112" s="166" t="s">
        <v>1644</v>
      </c>
      <c r="B112" s="250"/>
      <c r="C112" s="250"/>
      <c r="D112" s="250"/>
      <c r="E112" s="241"/>
      <c r="F112" s="180"/>
      <c r="G112" s="186"/>
      <c r="H112" s="242"/>
      <c r="I112" s="180"/>
      <c r="J112" s="180"/>
      <c r="K112" s="186"/>
      <c r="L112" s="180"/>
      <c r="M112" s="180"/>
      <c r="N112" s="1"/>
      <c r="O112" s="1"/>
      <c r="S112" s="280">
        <v>22</v>
      </c>
      <c r="T112" s="281">
        <f>'選手登録'!F125</f>
      </c>
      <c r="U112" s="281">
        <f>IF(T112="","",VLOOKUP(T112,#REF!,7,0))</f>
      </c>
      <c r="V112" s="284">
        <f t="shared" si="22"/>
      </c>
      <c r="W112" s="284">
        <f t="shared" si="18"/>
      </c>
    </row>
    <row r="113" spans="1:23" ht="18.75" customHeight="1">
      <c r="A113" s="171" t="s">
        <v>1647</v>
      </c>
      <c r="B113" s="192"/>
      <c r="C113" s="192"/>
      <c r="D113" s="192"/>
      <c r="E113" s="192"/>
      <c r="F113" s="192"/>
      <c r="G113" s="355" t="str">
        <f>IF('選手登録'!L$6="","",VLOOKUP('選手登録'!T1,年回,3))</f>
        <v>令和5年度</v>
      </c>
      <c r="H113" s="169"/>
      <c r="I113" s="251" t="s">
        <v>1645</v>
      </c>
      <c r="J113" s="169"/>
      <c r="K113" s="251" t="s">
        <v>1646</v>
      </c>
      <c r="M113" s="1"/>
      <c r="N113" s="1"/>
      <c r="O113" s="1"/>
      <c r="S113" s="280">
        <v>23</v>
      </c>
      <c r="T113" s="281">
        <f>'選手登録'!F126</f>
      </c>
      <c r="U113" s="281">
        <f>IF(T113="","",VLOOKUP(T113,#REF!,7,0))</f>
      </c>
      <c r="V113" s="284">
        <f t="shared" si="22"/>
      </c>
      <c r="W113" s="284">
        <f t="shared" si="18"/>
      </c>
    </row>
    <row r="114" spans="1:23" ht="18.75" customHeight="1">
      <c r="A114" s="171" t="s">
        <v>1648</v>
      </c>
      <c r="B114" s="192"/>
      <c r="C114" s="192"/>
      <c r="D114" s="192"/>
      <c r="E114" s="193"/>
      <c r="F114" s="192"/>
      <c r="G114" s="192"/>
      <c r="H114" s="192"/>
      <c r="I114" s="192"/>
      <c r="J114" s="192"/>
      <c r="K114" s="192"/>
      <c r="L114" s="192"/>
      <c r="M114" s="193"/>
      <c r="N114" s="1"/>
      <c r="O114" s="1"/>
      <c r="S114" s="280">
        <v>24</v>
      </c>
      <c r="T114" s="281">
        <f>'選手登録'!F127</f>
      </c>
      <c r="U114" s="281">
        <f>IF(T114="","",VLOOKUP(T114,#REF!,7,0))</f>
      </c>
      <c r="V114" s="284">
        <f t="shared" si="22"/>
      </c>
      <c r="W114" s="284">
        <f t="shared" si="18"/>
      </c>
    </row>
    <row r="115" spans="1:23" ht="18.75" customHeight="1">
      <c r="A115" s="171" t="s">
        <v>1654</v>
      </c>
      <c r="B115" s="192"/>
      <c r="C115" s="192"/>
      <c r="D115" s="192"/>
      <c r="E115" s="192"/>
      <c r="F115" s="192"/>
      <c r="G115" s="193"/>
      <c r="H115" s="193"/>
      <c r="I115" s="193"/>
      <c r="J115" s="193"/>
      <c r="K115" s="193"/>
      <c r="L115" s="193"/>
      <c r="M115" s="193"/>
      <c r="S115" s="280">
        <v>25</v>
      </c>
      <c r="T115" s="281">
        <f>'選手登録'!F128</f>
      </c>
      <c r="U115" s="281">
        <f>IF(T115="","",VLOOKUP(T115,#REF!,7,0))</f>
      </c>
      <c r="V115" s="284">
        <f t="shared" si="22"/>
      </c>
      <c r="W115" s="284">
        <f t="shared" si="18"/>
      </c>
    </row>
    <row r="116" spans="1:23" ht="18.75" customHeight="1">
      <c r="A116" s="171" t="s">
        <v>1655</v>
      </c>
      <c r="B116" s="192"/>
      <c r="C116" s="192"/>
      <c r="D116" s="192"/>
      <c r="E116" s="192"/>
      <c r="F116" s="192"/>
      <c r="G116" s="195" t="s">
        <v>1649</v>
      </c>
      <c r="H116" s="481">
        <f>IF(ISBLANK('選手登録'!G$5),"",VLOOKUP('選手登録'!G$5,登録,2,0)&amp;"学校")</f>
      </c>
      <c r="I116" s="481"/>
      <c r="J116" s="481"/>
      <c r="K116" s="481"/>
      <c r="L116" s="195"/>
      <c r="M116" s="193"/>
      <c r="S116" s="280">
        <v>26</v>
      </c>
      <c r="T116" s="281">
        <f>'選手登録'!F129</f>
      </c>
      <c r="U116" s="281">
        <f>IF(T116="","",VLOOKUP(T116,#REF!,7,0))</f>
      </c>
      <c r="V116" s="284">
        <f t="shared" si="22"/>
      </c>
      <c r="W116" s="284">
        <f t="shared" si="18"/>
      </c>
    </row>
    <row r="117" spans="1:23" ht="18.75" customHeight="1">
      <c r="A117" s="191"/>
      <c r="B117" s="175"/>
      <c r="C117" s="175"/>
      <c r="D117" s="175"/>
      <c r="E117" s="175"/>
      <c r="F117" s="192"/>
      <c r="G117" s="196" t="s">
        <v>1650</v>
      </c>
      <c r="H117" s="480">
        <f>IF(ISBLANK('選手登録'!$L4),"",'選手登録'!$L4&amp;"  "&amp;'選手登録'!$M4)</f>
      </c>
      <c r="I117" s="480"/>
      <c r="J117" s="480"/>
      <c r="K117" s="480"/>
      <c r="L117" s="194" t="s">
        <v>4</v>
      </c>
      <c r="M117" s="252"/>
      <c r="S117" s="280">
        <v>27</v>
      </c>
      <c r="T117" s="281">
        <f>'選手登録'!F130</f>
      </c>
      <c r="U117" s="281">
        <f>IF(T117="","",VLOOKUP(T117,#REF!,7,0))</f>
      </c>
      <c r="V117" s="284">
        <f t="shared" si="22"/>
      </c>
      <c r="W117" s="284">
        <f t="shared" si="18"/>
      </c>
    </row>
    <row r="118" spans="1:23" ht="18.75" customHeight="1">
      <c r="A118" s="195" t="s">
        <v>1652</v>
      </c>
      <c r="B118" s="195"/>
      <c r="C118" s="469">
        <f>IF(ISBLANK(C42),"",C42)</f>
      </c>
      <c r="D118" s="469"/>
      <c r="E118" s="228"/>
      <c r="F118" s="192"/>
      <c r="G118" s="196" t="s">
        <v>1651</v>
      </c>
      <c r="H118" s="480">
        <f>IF(ISBLANK('選手登録'!$L5),"",'選手登録'!$L5&amp;"  "&amp;'選手登録'!$M5)</f>
      </c>
      <c r="I118" s="480"/>
      <c r="J118" s="480"/>
      <c r="K118" s="168" t="s">
        <v>1802</v>
      </c>
      <c r="L118" s="353">
        <f>IF(L42="","",L42)</f>
      </c>
      <c r="M118" s="186"/>
      <c r="S118" s="280">
        <v>28</v>
      </c>
      <c r="T118" s="281">
        <f>'選手登録'!F131</f>
      </c>
      <c r="U118" s="281">
        <f>IF(T118="","",VLOOKUP(T118,#REF!,7,0))</f>
      </c>
      <c r="V118" s="284">
        <f t="shared" si="22"/>
      </c>
      <c r="W118" s="284">
        <f t="shared" si="18"/>
      </c>
    </row>
    <row r="119" spans="1:23" ht="18.75" customHeight="1">
      <c r="A119" s="196" t="s">
        <v>1652</v>
      </c>
      <c r="B119" s="196"/>
      <c r="C119" s="469">
        <f>IF(ISBLANK(C43),"",C43)</f>
      </c>
      <c r="D119" s="469"/>
      <c r="E119" s="229"/>
      <c r="F119" s="192"/>
      <c r="G119" s="196" t="s">
        <v>1653</v>
      </c>
      <c r="H119" s="475">
        <f>IF(ISBLANK('選手登録'!$H10),"",'選手登録'!$H10)</f>
      </c>
      <c r="I119" s="475"/>
      <c r="J119" s="475"/>
      <c r="K119" s="475"/>
      <c r="L119" s="253"/>
      <c r="M119" s="254"/>
      <c r="S119" s="280">
        <v>29</v>
      </c>
      <c r="T119" s="281">
        <f>'選手登録'!F132</f>
      </c>
      <c r="U119" s="281">
        <f>IF(T119="","",VLOOKUP(T119,#REF!,7,0))</f>
      </c>
      <c r="V119" s="284">
        <f t="shared" si="22"/>
      </c>
      <c r="W119" s="284">
        <f t="shared" si="18"/>
      </c>
    </row>
    <row r="120" spans="1:23" ht="18.75" customHeight="1">
      <c r="A120" s="196" t="s">
        <v>1652</v>
      </c>
      <c r="B120" s="196"/>
      <c r="C120" s="469">
        <f>IF(ISBLANK(C44),"",C44)</f>
      </c>
      <c r="D120" s="469"/>
      <c r="E120" s="229"/>
      <c r="F120" s="175"/>
      <c r="G120" s="196" t="s">
        <v>31</v>
      </c>
      <c r="H120" s="475">
        <f>IF(ISBLANK('選手登録'!$K10),"   -     -       ",'選手登録'!$K10)</f>
      </c>
      <c r="I120" s="475"/>
      <c r="J120" s="475"/>
      <c r="K120" s="475"/>
      <c r="S120" s="280">
        <v>30</v>
      </c>
      <c r="T120" s="281">
        <f>'選手登録'!F133</f>
      </c>
      <c r="U120" s="281">
        <f>IF(T120="","",VLOOKUP(T120,#REF!,7,0))</f>
      </c>
      <c r="V120" s="284">
        <f t="shared" si="22"/>
      </c>
      <c r="W120" s="284">
        <f t="shared" si="18"/>
      </c>
    </row>
    <row r="121" spans="1:23" ht="9.75" customHeight="1">
      <c r="A121" s="179"/>
      <c r="B121" s="179"/>
      <c r="C121" s="178"/>
      <c r="D121" s="178"/>
      <c r="E121" s="178"/>
      <c r="F121" s="175"/>
      <c r="G121" s="255"/>
      <c r="H121" s="255"/>
      <c r="I121" s="255"/>
      <c r="J121" s="255"/>
      <c r="K121" s="255"/>
      <c r="L121" s="255"/>
      <c r="M121" s="1"/>
      <c r="S121" s="280">
        <v>31</v>
      </c>
      <c r="T121" s="281">
        <f>'選手登録'!F134</f>
      </c>
      <c r="U121" s="281">
        <f>IF(T121="","",VLOOKUP(T121,#REF!,7,0))</f>
      </c>
      <c r="V121" s="284">
        <f t="shared" si="22"/>
      </c>
      <c r="W121" s="284">
        <f t="shared" si="18"/>
      </c>
    </row>
    <row r="122" spans="1:23" ht="18.75" customHeight="1">
      <c r="A122" s="179"/>
      <c r="B122" s="179"/>
      <c r="C122" s="178"/>
      <c r="D122" s="178"/>
      <c r="E122" s="178"/>
      <c r="F122" s="175"/>
      <c r="G122" s="193"/>
      <c r="H122" s="193"/>
      <c r="I122" s="193"/>
      <c r="J122" s="193"/>
      <c r="K122" s="193"/>
      <c r="L122" s="193"/>
      <c r="M122" s="193"/>
      <c r="S122" s="280">
        <v>32</v>
      </c>
      <c r="T122" s="281">
        <f>'選手登録'!F135</f>
      </c>
      <c r="U122" s="281">
        <f>IF(T122="","",VLOOKUP(T122,#REF!,7,0))</f>
      </c>
      <c r="V122" s="284">
        <f t="shared" si="22"/>
      </c>
      <c r="W122" s="284">
        <f t="shared" si="18"/>
      </c>
    </row>
    <row r="123" spans="19:23" ht="13.5">
      <c r="S123" s="280">
        <v>33</v>
      </c>
      <c r="T123" s="281">
        <f>'選手登録'!F136</f>
      </c>
      <c r="U123" s="281">
        <f>IF(T123="","",VLOOKUP(T123,#REF!,7,0))</f>
      </c>
      <c r="V123" s="284">
        <f aca="true" t="shared" si="25" ref="V123:V154">IF(T123="","",_xlfn.IFERROR(VLOOKUP(T123,Z$39:AA$60,2,0),""))</f>
      </c>
      <c r="W123" s="284">
        <f t="shared" si="18"/>
      </c>
    </row>
    <row r="124" spans="19:23" ht="13.5">
      <c r="S124" s="280">
        <v>34</v>
      </c>
      <c r="T124" s="281">
        <f>'選手登録'!F137</f>
      </c>
      <c r="U124" s="281">
        <f>IF(T124="","",VLOOKUP(T124,#REF!,7,0))</f>
      </c>
      <c r="V124" s="284">
        <f t="shared" si="25"/>
      </c>
      <c r="W124" s="284">
        <f t="shared" si="18"/>
      </c>
    </row>
    <row r="125" spans="19:23" ht="13.5">
      <c r="S125" s="280">
        <v>35</v>
      </c>
      <c r="T125" s="281">
        <f>'選手登録'!F138</f>
      </c>
      <c r="U125" s="281">
        <f>IF(T125="","",VLOOKUP(T125,#REF!,7,0))</f>
      </c>
      <c r="V125" s="284">
        <f t="shared" si="25"/>
      </c>
      <c r="W125" s="284">
        <f t="shared" si="18"/>
      </c>
    </row>
    <row r="126" spans="19:23" ht="13.5">
      <c r="S126" s="280">
        <v>36</v>
      </c>
      <c r="T126" s="281">
        <f>'選手登録'!F139</f>
      </c>
      <c r="U126" s="281">
        <f>IF(T126="","",VLOOKUP(T126,#REF!,7,0))</f>
      </c>
      <c r="V126" s="284">
        <f t="shared" si="25"/>
      </c>
      <c r="W126" s="284">
        <f t="shared" si="18"/>
      </c>
    </row>
    <row r="127" spans="19:23" ht="13.5">
      <c r="S127" s="280">
        <v>37</v>
      </c>
      <c r="T127" s="281">
        <f>'選手登録'!F140</f>
      </c>
      <c r="U127" s="281">
        <f>IF(T127="","",VLOOKUP(T127,#REF!,7,0))</f>
      </c>
      <c r="V127" s="284">
        <f t="shared" si="25"/>
      </c>
      <c r="W127" s="284">
        <f t="shared" si="18"/>
      </c>
    </row>
    <row r="128" spans="19:23" ht="13.5">
      <c r="S128" s="280">
        <v>38</v>
      </c>
      <c r="T128" s="281">
        <f>'選手登録'!F141</f>
      </c>
      <c r="U128" s="281">
        <f>IF(T128="","",VLOOKUP(T128,#REF!,7,0))</f>
      </c>
      <c r="V128" s="284">
        <f t="shared" si="25"/>
      </c>
      <c r="W128" s="284">
        <f t="shared" si="18"/>
      </c>
    </row>
    <row r="129" spans="19:23" ht="13.5">
      <c r="S129" s="280">
        <v>39</v>
      </c>
      <c r="T129" s="281">
        <f>'選手登録'!F142</f>
      </c>
      <c r="U129" s="281">
        <f>IF(T129="","",VLOOKUP(T129,#REF!,7,0))</f>
      </c>
      <c r="V129" s="284">
        <f t="shared" si="25"/>
      </c>
      <c r="W129" s="284">
        <f t="shared" si="18"/>
      </c>
    </row>
    <row r="130" spans="19:23" ht="13.5">
      <c r="S130" s="280">
        <v>40</v>
      </c>
      <c r="T130" s="281">
        <f>'選手登録'!F143</f>
      </c>
      <c r="U130" s="281">
        <f>IF(T130="","",VLOOKUP(T130,#REF!,7,0))</f>
      </c>
      <c r="V130" s="284">
        <f t="shared" si="25"/>
      </c>
      <c r="W130" s="284">
        <f t="shared" si="18"/>
      </c>
    </row>
    <row r="131" spans="19:23" ht="13.5">
      <c r="S131" s="280">
        <v>41</v>
      </c>
      <c r="T131" s="281">
        <f>'選手登録'!F144</f>
      </c>
      <c r="U131" s="281">
        <f>IF(T131="","",VLOOKUP(T131,#REF!,7,0))</f>
      </c>
      <c r="V131" s="284">
        <f t="shared" si="25"/>
      </c>
      <c r="W131" s="284">
        <f t="shared" si="18"/>
      </c>
    </row>
    <row r="132" spans="19:23" ht="13.5">
      <c r="S132" s="280">
        <v>42</v>
      </c>
      <c r="T132" s="281">
        <f>'選手登録'!F145</f>
      </c>
      <c r="U132" s="281">
        <f>IF(T132="","",VLOOKUP(T132,#REF!,7,0))</f>
      </c>
      <c r="V132" s="284">
        <f t="shared" si="25"/>
      </c>
      <c r="W132" s="284">
        <f t="shared" si="18"/>
      </c>
    </row>
    <row r="133" spans="19:23" ht="13.5">
      <c r="S133" s="280">
        <v>43</v>
      </c>
      <c r="T133" s="281">
        <f>'選手登録'!F146</f>
      </c>
      <c r="U133" s="281">
        <f>IF(T133="","",VLOOKUP(T133,#REF!,7,0))</f>
      </c>
      <c r="V133" s="284">
        <f t="shared" si="25"/>
      </c>
      <c r="W133" s="284">
        <f t="shared" si="18"/>
      </c>
    </row>
    <row r="134" spans="19:23" ht="13.5">
      <c r="S134" s="280">
        <v>44</v>
      </c>
      <c r="T134" s="281">
        <f>'選手登録'!F147</f>
      </c>
      <c r="U134" s="281">
        <f>IF(T134="","",VLOOKUP(T134,#REF!,7,0))</f>
      </c>
      <c r="V134" s="284">
        <f t="shared" si="25"/>
      </c>
      <c r="W134" s="284">
        <f t="shared" si="18"/>
      </c>
    </row>
    <row r="135" spans="19:23" ht="13.5">
      <c r="S135" s="280">
        <v>45</v>
      </c>
      <c r="T135" s="281">
        <f>'選手登録'!F148</f>
      </c>
      <c r="U135" s="281">
        <f>IF(T135="","",VLOOKUP(T135,#REF!,7,0))</f>
      </c>
      <c r="V135" s="284">
        <f t="shared" si="25"/>
      </c>
      <c r="W135" s="284">
        <f t="shared" si="18"/>
      </c>
    </row>
    <row r="136" spans="19:23" ht="13.5">
      <c r="S136" s="280">
        <v>46</v>
      </c>
      <c r="T136" s="281">
        <f>'選手登録'!F149</f>
      </c>
      <c r="U136" s="281">
        <f>IF(T136="","",VLOOKUP(T136,#REF!,7,0))</f>
      </c>
      <c r="V136" s="284">
        <f t="shared" si="25"/>
      </c>
      <c r="W136" s="284">
        <f t="shared" si="18"/>
      </c>
    </row>
    <row r="137" spans="19:23" ht="13.5">
      <c r="S137" s="280">
        <v>47</v>
      </c>
      <c r="T137" s="281">
        <f>'選手登録'!F150</f>
      </c>
      <c r="U137" s="281">
        <f>IF(T137="","",VLOOKUP(T137,#REF!,7,0))</f>
      </c>
      <c r="V137" s="284">
        <f t="shared" si="25"/>
      </c>
      <c r="W137" s="284">
        <f aca="true" t="shared" si="26" ref="W137:W170">IF(U137="",V137,"")</f>
      </c>
    </row>
    <row r="138" spans="19:23" ht="13.5">
      <c r="S138" s="280">
        <v>48</v>
      </c>
      <c r="T138" s="281">
        <f>'選手登録'!F151</f>
      </c>
      <c r="U138" s="281">
        <f>IF(T138="","",VLOOKUP(T138,#REF!,7,0))</f>
      </c>
      <c r="V138" s="284">
        <f t="shared" si="25"/>
      </c>
      <c r="W138" s="284">
        <f t="shared" si="26"/>
      </c>
    </row>
    <row r="139" spans="19:23" ht="13.5">
      <c r="S139" s="280">
        <v>49</v>
      </c>
      <c r="T139" s="281">
        <f>'選手登録'!F152</f>
      </c>
      <c r="U139" s="281">
        <f>IF(T139="","",VLOOKUP(T139,#REF!,7,0))</f>
      </c>
      <c r="V139" s="284">
        <f t="shared" si="25"/>
      </c>
      <c r="W139" s="284">
        <f t="shared" si="26"/>
      </c>
    </row>
    <row r="140" spans="19:23" ht="13.5">
      <c r="S140" s="280">
        <v>50</v>
      </c>
      <c r="T140" s="281">
        <f>'選手登録'!F153</f>
      </c>
      <c r="U140" s="281">
        <f>IF(T140="","",VLOOKUP(T140,#REF!,7,0))</f>
      </c>
      <c r="V140" s="284">
        <f t="shared" si="25"/>
      </c>
      <c r="W140" s="284">
        <f t="shared" si="26"/>
      </c>
    </row>
    <row r="141" spans="19:23" ht="13.5">
      <c r="S141" s="280">
        <v>51</v>
      </c>
      <c r="T141" s="281">
        <f>'選手登録'!F154</f>
      </c>
      <c r="U141" s="281">
        <f>IF(T141="","",VLOOKUP(T141,#REF!,7,0))</f>
      </c>
      <c r="V141" s="284">
        <f t="shared" si="25"/>
      </c>
      <c r="W141" s="284">
        <f t="shared" si="26"/>
      </c>
    </row>
    <row r="142" spans="19:23" ht="13.5">
      <c r="S142" s="280">
        <v>52</v>
      </c>
      <c r="T142" s="281">
        <f>'選手登録'!F155</f>
      </c>
      <c r="U142" s="281">
        <f>IF(T142="","",VLOOKUP(T142,#REF!,7,0))</f>
      </c>
      <c r="V142" s="284">
        <f t="shared" si="25"/>
      </c>
      <c r="W142" s="284">
        <f t="shared" si="26"/>
      </c>
    </row>
    <row r="143" spans="19:23" ht="13.5">
      <c r="S143" s="280">
        <v>53</v>
      </c>
      <c r="T143" s="281">
        <f>'選手登録'!F156</f>
      </c>
      <c r="U143" s="281">
        <f>IF(T143="","",VLOOKUP(T143,#REF!,7,0))</f>
      </c>
      <c r="V143" s="284">
        <f t="shared" si="25"/>
      </c>
      <c r="W143" s="284">
        <f t="shared" si="26"/>
      </c>
    </row>
    <row r="144" spans="19:23" ht="13.5">
      <c r="S144" s="280">
        <v>54</v>
      </c>
      <c r="T144" s="281">
        <f>'選手登録'!F157</f>
      </c>
      <c r="U144" s="281">
        <f>IF(T144="","",VLOOKUP(T144,#REF!,7,0))</f>
      </c>
      <c r="V144" s="284">
        <f t="shared" si="25"/>
      </c>
      <c r="W144" s="284">
        <f t="shared" si="26"/>
      </c>
    </row>
    <row r="145" spans="19:23" ht="13.5">
      <c r="S145" s="280">
        <v>55</v>
      </c>
      <c r="T145" s="281">
        <f>'選手登録'!F158</f>
      </c>
      <c r="U145" s="281">
        <f>IF(T145="","",VLOOKUP(T145,#REF!,7,0))</f>
      </c>
      <c r="V145" s="284">
        <f t="shared" si="25"/>
      </c>
      <c r="W145" s="284">
        <f t="shared" si="26"/>
      </c>
    </row>
    <row r="146" spans="19:23" ht="13.5">
      <c r="S146" s="280">
        <v>56</v>
      </c>
      <c r="T146" s="281">
        <f>'選手登録'!F159</f>
      </c>
      <c r="U146" s="281">
        <f>IF(T146="","",VLOOKUP(T146,#REF!,7,0))</f>
      </c>
      <c r="V146" s="284">
        <f t="shared" si="25"/>
      </c>
      <c r="W146" s="284">
        <f t="shared" si="26"/>
      </c>
    </row>
    <row r="147" spans="19:23" ht="13.5">
      <c r="S147" s="280">
        <v>57</v>
      </c>
      <c r="T147" s="281">
        <f>'選手登録'!F160</f>
      </c>
      <c r="U147" s="281">
        <f>IF(T147="","",VLOOKUP(T147,#REF!,7,0))</f>
      </c>
      <c r="V147" s="284">
        <f t="shared" si="25"/>
      </c>
      <c r="W147" s="284">
        <f t="shared" si="26"/>
      </c>
    </row>
    <row r="148" spans="19:23" ht="13.5">
      <c r="S148" s="280">
        <v>58</v>
      </c>
      <c r="T148" s="281">
        <f>'選手登録'!F161</f>
      </c>
      <c r="U148" s="281">
        <f>IF(T148="","",VLOOKUP(T148,#REF!,7,0))</f>
      </c>
      <c r="V148" s="284">
        <f t="shared" si="25"/>
      </c>
      <c r="W148" s="284">
        <f t="shared" si="26"/>
      </c>
    </row>
    <row r="149" spans="19:23" ht="13.5">
      <c r="S149" s="280">
        <v>59</v>
      </c>
      <c r="T149" s="281">
        <f>'選手登録'!F162</f>
      </c>
      <c r="U149" s="281">
        <f>IF(T149="","",VLOOKUP(T149,#REF!,7,0))</f>
      </c>
      <c r="V149" s="284">
        <f t="shared" si="25"/>
      </c>
      <c r="W149" s="284">
        <f t="shared" si="26"/>
      </c>
    </row>
    <row r="150" spans="19:23" ht="13.5">
      <c r="S150" s="280">
        <v>60</v>
      </c>
      <c r="T150" s="281">
        <f>'選手登録'!F163</f>
      </c>
      <c r="U150" s="281">
        <f>IF(T150="","",VLOOKUP(T150,#REF!,7,0))</f>
      </c>
      <c r="V150" s="284">
        <f t="shared" si="25"/>
      </c>
      <c r="W150" s="284">
        <f t="shared" si="26"/>
      </c>
    </row>
    <row r="151" spans="19:23" ht="13.5">
      <c r="S151" s="280">
        <v>61</v>
      </c>
      <c r="T151" s="281">
        <f>'選手登録'!F164</f>
      </c>
      <c r="U151" s="281">
        <f>IF(T151="","",VLOOKUP(T151,#REF!,7,0))</f>
      </c>
      <c r="V151" s="284">
        <f t="shared" si="25"/>
      </c>
      <c r="W151" s="284">
        <f t="shared" si="26"/>
      </c>
    </row>
    <row r="152" spans="19:23" ht="13.5">
      <c r="S152" s="280">
        <v>62</v>
      </c>
      <c r="T152" s="281">
        <f>'選手登録'!F165</f>
      </c>
      <c r="U152" s="281">
        <f>IF(T152="","",VLOOKUP(T152,#REF!,7,0))</f>
      </c>
      <c r="V152" s="284">
        <f t="shared" si="25"/>
      </c>
      <c r="W152" s="284">
        <f t="shared" si="26"/>
      </c>
    </row>
    <row r="153" spans="19:23" ht="13.5">
      <c r="S153" s="280">
        <v>63</v>
      </c>
      <c r="T153" s="281">
        <f>'選手登録'!F166</f>
      </c>
      <c r="U153" s="281">
        <f>IF(T153="","",VLOOKUP(T153,#REF!,7,0))</f>
      </c>
      <c r="V153" s="284">
        <f t="shared" si="25"/>
      </c>
      <c r="W153" s="284">
        <f t="shared" si="26"/>
      </c>
    </row>
    <row r="154" spans="19:23" ht="13.5">
      <c r="S154" s="280">
        <v>64</v>
      </c>
      <c r="T154" s="281">
        <f>'選手登録'!F167</f>
      </c>
      <c r="U154" s="281">
        <f>IF(T154="","",VLOOKUP(T154,#REF!,7,0))</f>
      </c>
      <c r="V154" s="284">
        <f t="shared" si="25"/>
      </c>
      <c r="W154" s="284">
        <f t="shared" si="26"/>
      </c>
    </row>
    <row r="155" spans="19:23" ht="13.5">
      <c r="S155" s="280">
        <v>65</v>
      </c>
      <c r="T155" s="281">
        <f>'選手登録'!F168</f>
      </c>
      <c r="U155" s="281">
        <f>IF(T155="","",VLOOKUP(T155,#REF!,7,0))</f>
      </c>
      <c r="V155" s="284">
        <f aca="true" t="shared" si="27" ref="V155:V170">IF(T155="","",_xlfn.IFERROR(VLOOKUP(T155,Z$39:AA$60,2,0),""))</f>
      </c>
      <c r="W155" s="284">
        <f t="shared" si="26"/>
      </c>
    </row>
    <row r="156" spans="19:23" ht="13.5">
      <c r="S156" s="280">
        <v>66</v>
      </c>
      <c r="T156" s="281">
        <f>'選手登録'!F169</f>
      </c>
      <c r="U156" s="281">
        <f>IF(T156="","",VLOOKUP(T156,#REF!,7,0))</f>
      </c>
      <c r="V156" s="284">
        <f t="shared" si="27"/>
      </c>
      <c r="W156" s="284">
        <f t="shared" si="26"/>
      </c>
    </row>
    <row r="157" spans="19:23" ht="13.5">
      <c r="S157" s="280">
        <v>67</v>
      </c>
      <c r="T157" s="281">
        <f>'選手登録'!F170</f>
      </c>
      <c r="U157" s="281">
        <f>IF(T157="","",VLOOKUP(T157,#REF!,7,0))</f>
      </c>
      <c r="V157" s="284">
        <f t="shared" si="27"/>
      </c>
      <c r="W157" s="284">
        <f t="shared" si="26"/>
      </c>
    </row>
    <row r="158" spans="19:23" ht="13.5">
      <c r="S158" s="280">
        <v>68</v>
      </c>
      <c r="T158" s="281">
        <f>'選手登録'!F171</f>
      </c>
      <c r="U158" s="281">
        <f>IF(T158="","",VLOOKUP(T158,#REF!,7,0))</f>
      </c>
      <c r="V158" s="284">
        <f t="shared" si="27"/>
      </c>
      <c r="W158" s="284">
        <f t="shared" si="26"/>
      </c>
    </row>
    <row r="159" spans="19:23" ht="13.5">
      <c r="S159" s="280">
        <v>69</v>
      </c>
      <c r="T159" s="281">
        <f>'選手登録'!F172</f>
      </c>
      <c r="U159" s="281">
        <f>IF(T159="","",VLOOKUP(T159,#REF!,7,0))</f>
      </c>
      <c r="V159" s="284">
        <f t="shared" si="27"/>
      </c>
      <c r="W159" s="284">
        <f t="shared" si="26"/>
      </c>
    </row>
    <row r="160" spans="19:23" ht="13.5">
      <c r="S160" s="280">
        <v>70</v>
      </c>
      <c r="T160" s="281">
        <f>'選手登録'!F173</f>
      </c>
      <c r="U160" s="281">
        <f>IF(T160="","",VLOOKUP(T160,#REF!,7,0))</f>
      </c>
      <c r="V160" s="284">
        <f t="shared" si="27"/>
      </c>
      <c r="W160" s="284">
        <f t="shared" si="26"/>
      </c>
    </row>
    <row r="161" spans="19:23" ht="13.5">
      <c r="S161" s="280">
        <v>71</v>
      </c>
      <c r="T161" s="281">
        <f>'選手登録'!F174</f>
      </c>
      <c r="U161" s="281">
        <f>IF(T161="","",VLOOKUP(T161,#REF!,7,0))</f>
      </c>
      <c r="V161" s="284">
        <f t="shared" si="27"/>
      </c>
      <c r="W161" s="284">
        <f t="shared" si="26"/>
      </c>
    </row>
    <row r="162" spans="19:23" ht="13.5">
      <c r="S162" s="280">
        <v>72</v>
      </c>
      <c r="T162" s="281">
        <f>'選手登録'!F175</f>
      </c>
      <c r="U162" s="281">
        <f>IF(T162="","",VLOOKUP(T162,#REF!,7,0))</f>
      </c>
      <c r="V162" s="284">
        <f t="shared" si="27"/>
      </c>
      <c r="W162" s="284">
        <f t="shared" si="26"/>
      </c>
    </row>
    <row r="163" spans="19:23" ht="13.5">
      <c r="S163" s="280">
        <v>73</v>
      </c>
      <c r="T163" s="281">
        <f>'選手登録'!F176</f>
      </c>
      <c r="U163" s="281">
        <f>IF(T163="","",VLOOKUP(T163,#REF!,7,0))</f>
      </c>
      <c r="V163" s="284">
        <f t="shared" si="27"/>
      </c>
      <c r="W163" s="284">
        <f t="shared" si="26"/>
      </c>
    </row>
    <row r="164" spans="19:23" ht="13.5">
      <c r="S164" s="280">
        <v>74</v>
      </c>
      <c r="T164" s="281">
        <f>'選手登録'!F177</f>
      </c>
      <c r="U164" s="281">
        <f>IF(T164="","",VLOOKUP(T164,#REF!,7,0))</f>
      </c>
      <c r="V164" s="284">
        <f t="shared" si="27"/>
      </c>
      <c r="W164" s="284">
        <f t="shared" si="26"/>
      </c>
    </row>
    <row r="165" spans="19:23" ht="13.5">
      <c r="S165" s="280">
        <v>75</v>
      </c>
      <c r="T165" s="281">
        <f>'選手登録'!F178</f>
      </c>
      <c r="U165" s="281">
        <f>IF(T165="","",VLOOKUP(T165,#REF!,7,0))</f>
      </c>
      <c r="V165" s="284">
        <f t="shared" si="27"/>
      </c>
      <c r="W165" s="284">
        <f t="shared" si="26"/>
      </c>
    </row>
    <row r="166" spans="19:23" ht="13.5">
      <c r="S166" s="280">
        <v>76</v>
      </c>
      <c r="T166" s="281">
        <f>'選手登録'!F179</f>
      </c>
      <c r="U166" s="281">
        <f>IF(T166="","",VLOOKUP(T166,#REF!,7,0))</f>
      </c>
      <c r="V166" s="284">
        <f t="shared" si="27"/>
      </c>
      <c r="W166" s="284">
        <f t="shared" si="26"/>
      </c>
    </row>
    <row r="167" spans="19:23" ht="13.5">
      <c r="S167" s="280">
        <v>77</v>
      </c>
      <c r="T167" s="281">
        <f>'選手登録'!F180</f>
      </c>
      <c r="U167" s="281">
        <f>IF(T167="","",VLOOKUP(T167,#REF!,7,0))</f>
      </c>
      <c r="V167" s="284">
        <f t="shared" si="27"/>
      </c>
      <c r="W167" s="284">
        <f t="shared" si="26"/>
      </c>
    </row>
    <row r="168" spans="19:23" ht="13.5">
      <c r="S168" s="280">
        <v>78</v>
      </c>
      <c r="T168" s="281">
        <f>'選手登録'!F181</f>
      </c>
      <c r="U168" s="281">
        <f>IF(T168="","",VLOOKUP(T168,#REF!,7,0))</f>
      </c>
      <c r="V168" s="284">
        <f t="shared" si="27"/>
      </c>
      <c r="W168" s="284">
        <f t="shared" si="26"/>
      </c>
    </row>
    <row r="169" spans="19:23" ht="13.5">
      <c r="S169" s="280">
        <v>79</v>
      </c>
      <c r="T169" s="281">
        <f>'選手登録'!F182</f>
      </c>
      <c r="U169" s="281">
        <f>IF(T169="","",VLOOKUP(T169,#REF!,7,0))</f>
      </c>
      <c r="V169" s="284">
        <f t="shared" si="27"/>
      </c>
      <c r="W169" s="284">
        <f t="shared" si="26"/>
      </c>
    </row>
    <row r="170" spans="19:23" ht="13.5">
      <c r="S170" s="280">
        <v>80</v>
      </c>
      <c r="T170" s="281">
        <f>'選手登録'!F183</f>
      </c>
      <c r="U170" s="281">
        <f>IF(T170="","",VLOOKUP(T170,#REF!,7,0))</f>
      </c>
      <c r="V170" s="284">
        <f t="shared" si="27"/>
      </c>
      <c r="W170" s="284">
        <f t="shared" si="26"/>
      </c>
    </row>
    <row r="171" spans="19:23" ht="14.25">
      <c r="S171" s="283"/>
      <c r="T171" s="283"/>
      <c r="U171" s="281">
        <f>IF(T171="","",VLOOKUP(T171,#REF!,7,0))</f>
      </c>
      <c r="V171" s="320">
        <f>COUNT(V91:V170)</f>
        <v>0</v>
      </c>
      <c r="W171" s="320">
        <f>COUNT(W91:W170)</f>
        <v>0</v>
      </c>
    </row>
    <row r="172" spans="18:23" ht="14.25">
      <c r="R172" s="164"/>
      <c r="S172" s="112"/>
      <c r="T172" s="321"/>
      <c r="U172" s="127">
        <f>IF(T172="","",VLOOKUP(T172,#REF!,7,0))</f>
      </c>
      <c r="V172" s="284">
        <f>V88+V171</f>
        <v>0</v>
      </c>
      <c r="W172" s="284">
        <f>W88+W171</f>
        <v>0</v>
      </c>
    </row>
    <row r="173" spans="18:22" ht="13.5">
      <c r="R173" s="164"/>
      <c r="S173" s="112"/>
      <c r="T173" s="127"/>
      <c r="U173" s="127">
        <f>IF(T173="","",VLOOKUP(T173,#REF!,7,0))</f>
      </c>
      <c r="V173" s="164"/>
    </row>
    <row r="174" spans="19:22" ht="13.5">
      <c r="S174" s="112"/>
      <c r="T174" s="127"/>
      <c r="U174" s="127">
        <f>IF(T174="","",VLOOKUP(T174,#REF!,7,0))</f>
      </c>
      <c r="V174" s="164"/>
    </row>
    <row r="175" spans="19:22" ht="13.5">
      <c r="S175" s="164"/>
      <c r="U175" s="127">
        <f>IF(T175="","",VLOOKUP(T175,#REF!,7,0))</f>
      </c>
      <c r="V175" s="164"/>
    </row>
    <row r="176" spans="19:22" ht="13.5">
      <c r="S176" s="164"/>
      <c r="U176" s="127">
        <f>IF(T176="","",VLOOKUP(T176,#REF!,7,0))</f>
      </c>
      <c r="V176" s="164"/>
    </row>
    <row r="177" spans="19:22" ht="13.5">
      <c r="S177" s="164"/>
      <c r="U177" s="127">
        <f>IF(T177="","",VLOOKUP(T177,#REF!,7,0))</f>
      </c>
      <c r="V177" s="164"/>
    </row>
    <row r="178" spans="19:22" ht="13.5">
      <c r="S178" s="164"/>
      <c r="V178" s="164"/>
    </row>
    <row r="179" spans="19:22" ht="13.5">
      <c r="S179" s="164"/>
      <c r="V179" s="164"/>
    </row>
    <row r="180" spans="19:22" ht="13.5">
      <c r="S180" s="164"/>
      <c r="V180" s="164"/>
    </row>
    <row r="181" spans="19:22" ht="13.5">
      <c r="S181" s="164"/>
      <c r="V181" s="164"/>
    </row>
    <row r="182" spans="19:22" ht="13.5">
      <c r="S182" s="164"/>
      <c r="V182" s="164"/>
    </row>
  </sheetData>
  <sheetProtection/>
  <mergeCells count="123">
    <mergeCell ref="C72:D72"/>
    <mergeCell ref="A47:L47"/>
    <mergeCell ref="A49:B49"/>
    <mergeCell ref="F75:H75"/>
    <mergeCell ref="K35:L35"/>
    <mergeCell ref="A50:B50"/>
    <mergeCell ref="H42:J42"/>
    <mergeCell ref="J75:K75"/>
    <mergeCell ref="C68:D68"/>
    <mergeCell ref="C69:D69"/>
    <mergeCell ref="C70:D70"/>
    <mergeCell ref="B35:E35"/>
    <mergeCell ref="C42:D42"/>
    <mergeCell ref="C73:D73"/>
    <mergeCell ref="D75:E75"/>
    <mergeCell ref="H40:K40"/>
    <mergeCell ref="H41:K41"/>
    <mergeCell ref="C61:D61"/>
    <mergeCell ref="C62:D62"/>
    <mergeCell ref="C63:D63"/>
    <mergeCell ref="C64:D64"/>
    <mergeCell ref="I27:J27"/>
    <mergeCell ref="I28:J28"/>
    <mergeCell ref="I35:J35"/>
    <mergeCell ref="A29:A31"/>
    <mergeCell ref="I29:J29"/>
    <mergeCell ref="I30:J30"/>
    <mergeCell ref="C30:D30"/>
    <mergeCell ref="C31:D31"/>
    <mergeCell ref="I31:J31"/>
    <mergeCell ref="B34:E34"/>
    <mergeCell ref="I23:J23"/>
    <mergeCell ref="I24:J24"/>
    <mergeCell ref="I25:J25"/>
    <mergeCell ref="C27:D27"/>
    <mergeCell ref="C28:D28"/>
    <mergeCell ref="C29:D29"/>
    <mergeCell ref="C24:D24"/>
    <mergeCell ref="C25:D25"/>
    <mergeCell ref="C26:D26"/>
    <mergeCell ref="I26:J26"/>
    <mergeCell ref="I17:J17"/>
    <mergeCell ref="I18:J18"/>
    <mergeCell ref="C19:D19"/>
    <mergeCell ref="I19:J19"/>
    <mergeCell ref="I14:J14"/>
    <mergeCell ref="I15:J15"/>
    <mergeCell ref="I16:J16"/>
    <mergeCell ref="C14:D14"/>
    <mergeCell ref="C15:D15"/>
    <mergeCell ref="A3:L3"/>
    <mergeCell ref="D5:F5"/>
    <mergeCell ref="A6:B6"/>
    <mergeCell ref="D6:E6"/>
    <mergeCell ref="A8:B8"/>
    <mergeCell ref="D8:E8"/>
    <mergeCell ref="A5:B5"/>
    <mergeCell ref="C12:D12"/>
    <mergeCell ref="C13:D13"/>
    <mergeCell ref="I13:J13"/>
    <mergeCell ref="I10:J10"/>
    <mergeCell ref="I11:J11"/>
    <mergeCell ref="I12:J12"/>
    <mergeCell ref="C10:D10"/>
    <mergeCell ref="C11:D11"/>
    <mergeCell ref="C18:D18"/>
    <mergeCell ref="C16:D16"/>
    <mergeCell ref="A21:B21"/>
    <mergeCell ref="D21:E21"/>
    <mergeCell ref="A17:A19"/>
    <mergeCell ref="C23:D23"/>
    <mergeCell ref="C17:D17"/>
    <mergeCell ref="C71:D71"/>
    <mergeCell ref="C43:D43"/>
    <mergeCell ref="H43:K43"/>
    <mergeCell ref="C44:D44"/>
    <mergeCell ref="H44:K44"/>
    <mergeCell ref="D50:E50"/>
    <mergeCell ref="C65:D65"/>
    <mergeCell ref="C60:D60"/>
    <mergeCell ref="D49:F49"/>
    <mergeCell ref="H49:L52"/>
    <mergeCell ref="C86:D86"/>
    <mergeCell ref="C87:D87"/>
    <mergeCell ref="A79:L79"/>
    <mergeCell ref="A81:B81"/>
    <mergeCell ref="D81:F81"/>
    <mergeCell ref="A82:B82"/>
    <mergeCell ref="D82:E82"/>
    <mergeCell ref="A84:B84"/>
    <mergeCell ref="D84:E84"/>
    <mergeCell ref="C91:D91"/>
    <mergeCell ref="C92:D92"/>
    <mergeCell ref="A93:A95"/>
    <mergeCell ref="C93:D93"/>
    <mergeCell ref="C94:D94"/>
    <mergeCell ref="C88:D88"/>
    <mergeCell ref="C89:D89"/>
    <mergeCell ref="C90:D90"/>
    <mergeCell ref="C100:D100"/>
    <mergeCell ref="C101:D101"/>
    <mergeCell ref="C102:D102"/>
    <mergeCell ref="C107:D107"/>
    <mergeCell ref="C95:D95"/>
    <mergeCell ref="A97:B97"/>
    <mergeCell ref="D97:E97"/>
    <mergeCell ref="C99:D99"/>
    <mergeCell ref="C103:D103"/>
    <mergeCell ref="C104:D104"/>
    <mergeCell ref="C120:D120"/>
    <mergeCell ref="H120:K120"/>
    <mergeCell ref="B110:E110"/>
    <mergeCell ref="B111:E111"/>
    <mergeCell ref="I111:J111"/>
    <mergeCell ref="H118:J118"/>
    <mergeCell ref="H116:K116"/>
    <mergeCell ref="H117:K117"/>
    <mergeCell ref="C118:D118"/>
    <mergeCell ref="A105:A107"/>
    <mergeCell ref="C105:D105"/>
    <mergeCell ref="C106:D106"/>
    <mergeCell ref="C119:D119"/>
    <mergeCell ref="H119:K119"/>
  </mergeCells>
  <conditionalFormatting sqref="J37 G37:H37 B69:B73 B61:B65 C42:C44 G11:H19 G24:H31 B11:B19 B24:B31 F34:G35 F110:G111">
    <cfRule type="cellIs" priority="10" dxfId="0" operator="equal" stopIfTrue="1">
      <formula>""</formula>
    </cfRule>
  </conditionalFormatting>
  <conditionalFormatting sqref="J113 G113:H113 B87:B95 F87:F95 B100:B107 F100:F107 C118:C120">
    <cfRule type="cellIs" priority="9" dxfId="0" operator="equal" stopIfTrue="1">
      <formula>""</formula>
    </cfRule>
  </conditionalFormatting>
  <conditionalFormatting sqref="L42">
    <cfRule type="cellIs" priority="5" dxfId="0" operator="equal" stopIfTrue="1">
      <formula>""</formula>
    </cfRule>
  </conditionalFormatting>
  <conditionalFormatting sqref="L118">
    <cfRule type="cellIs" priority="4" dxfId="0" operator="equal" stopIfTrue="1">
      <formula>""</formula>
    </cfRule>
  </conditionalFormatting>
  <conditionalFormatting sqref="J75">
    <cfRule type="cellIs" priority="2" dxfId="0" operator="equal" stopIfTrue="1">
      <formula>""</formula>
    </cfRule>
  </conditionalFormatting>
  <dataValidations count="5">
    <dataValidation allowBlank="1" showInputMessage="1" showErrorMessage="1" promptTitle="参加者数入力" prompt="参加者数の実数を半角数字のみで入力してください。" sqref="F34:G35 F110:G111"/>
    <dataValidation allowBlank="1" showInputMessage="1" showErrorMessage="1" promptTitle="審判員の氏名入力" prompt="試合に参加する審判員の氏名を入力して下さい。" imeMode="hiragana" sqref="C42:E44 C118:E120"/>
    <dataValidation allowBlank="1" showInputMessage="1" showErrorMessage="1" promptTitle="月の入力" prompt="申込の月をにゅうりょくしてください。" imeMode="off" sqref="H37 H113"/>
    <dataValidation type="list" allowBlank="1" showInputMessage="1" showErrorMessage="1" promptTitle="監督の職名" prompt="監督の職名を選択して下さい。" sqref="L42">
      <formula1>$AK$1:$AK$6</formula1>
    </dataValidation>
    <dataValidation type="list" allowBlank="1" showInputMessage="1" showErrorMessage="1" sqref="J75:K75 L118">
      <formula1>$AK$1:$AK$6</formula1>
    </dataValidation>
  </dataValidations>
  <printOptions horizontalCentered="1" verticalCentered="1"/>
  <pageMargins left="0" right="0" top="0" bottom="0" header="0.31496062992125984" footer="0.31496062992125984"/>
  <pageSetup horizontalDpi="600" verticalDpi="600" orientation="portrait" paperSize="9" scale="85" r:id="rId1"/>
  <rowBreaks count="1" manualBreakCount="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Y-HATAKEYAMA</dc:creator>
  <cp:keywords/>
  <dc:description/>
  <cp:lastModifiedBy>test</cp:lastModifiedBy>
  <cp:lastPrinted>2022-09-25T03:10:55Z</cp:lastPrinted>
  <dcterms:created xsi:type="dcterms:W3CDTF">2003-09-13T08:56:56Z</dcterms:created>
  <dcterms:modified xsi:type="dcterms:W3CDTF">2023-03-15T10:52:03Z</dcterms:modified>
  <cp:category/>
  <cp:version/>
  <cp:contentType/>
  <cp:contentStatus/>
</cp:coreProperties>
</file>